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eel arena - stavba_svetlík\OVS_Steel arena_ svetlík\Výzva a prílohy - Final\"/>
    </mc:Choice>
  </mc:AlternateContent>
  <bookViews>
    <workbookView xWindow="0" yWindow="0" windowWidth="28650" windowHeight="12300"/>
  </bookViews>
  <sheets>
    <sheet name="Rekapitulácia stavby" sheetId="1" r:id="rId1"/>
    <sheet name="PHZ - Výmena svetlíka Ste..." sheetId="2" r:id="rId2"/>
  </sheets>
  <definedNames>
    <definedName name="_xlnm._FilterDatabase" localSheetId="1" hidden="1">'PHZ - Výmena svetlíka Ste...'!$C$125:$K$189</definedName>
    <definedName name="_xlnm.Print_Titles" localSheetId="1">'PHZ - Výmena svetlíka Ste...'!$125:$125</definedName>
    <definedName name="_xlnm.Print_Titles" localSheetId="0">'Rekapitulácia stavby'!$92:$92</definedName>
    <definedName name="_xlnm.Print_Area" localSheetId="1">'PHZ - Výmena svetlíka Ste...'!$C$4:$J$76,'PHZ - Výmena svetlíka Ste...'!$C$82:$J$109,'PHZ - Výmena svetlíka Ste...'!$C$115:$J$189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T183" i="2" s="1"/>
  <c r="R184" i="2"/>
  <c r="R183" i="2" s="1"/>
  <c r="P184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J123" i="2"/>
  <c r="F120" i="2"/>
  <c r="E118" i="2"/>
  <c r="J90" i="2"/>
  <c r="F87" i="2"/>
  <c r="E85" i="2"/>
  <c r="J19" i="2"/>
  <c r="E19" i="2"/>
  <c r="J89" i="2" s="1"/>
  <c r="J18" i="2"/>
  <c r="J16" i="2"/>
  <c r="E16" i="2"/>
  <c r="F90" i="2"/>
  <c r="J15" i="2"/>
  <c r="J13" i="2"/>
  <c r="E13" i="2"/>
  <c r="F122" i="2" s="1"/>
  <c r="J12" i="2"/>
  <c r="J10" i="2"/>
  <c r="J120" i="2"/>
  <c r="L90" i="1"/>
  <c r="AM90" i="1"/>
  <c r="AM89" i="1"/>
  <c r="L89" i="1"/>
  <c r="AM87" i="1"/>
  <c r="L87" i="1"/>
  <c r="L85" i="1"/>
  <c r="L84" i="1"/>
  <c r="BK149" i="2"/>
  <c r="BK134" i="2"/>
  <c r="BK186" i="2"/>
  <c r="J189" i="2"/>
  <c r="BK137" i="2"/>
  <c r="J161" i="2"/>
  <c r="AS94" i="1"/>
  <c r="J133" i="2"/>
  <c r="BK158" i="2"/>
  <c r="BK148" i="2"/>
  <c r="J164" i="2"/>
  <c r="BK189" i="2"/>
  <c r="J154" i="2"/>
  <c r="J148" i="2"/>
  <c r="BK179" i="2"/>
  <c r="J144" i="2"/>
  <c r="BK162" i="2"/>
  <c r="BK150" i="2"/>
  <c r="J140" i="2"/>
  <c r="BK175" i="2"/>
  <c r="J174" i="2"/>
  <c r="J153" i="2"/>
  <c r="BK173" i="2"/>
  <c r="J157" i="2"/>
  <c r="J175" i="2"/>
  <c r="J155" i="2"/>
  <c r="BK132" i="2"/>
  <c r="J170" i="2"/>
  <c r="J179" i="2"/>
  <c r="J151" i="2"/>
  <c r="BK170" i="2"/>
  <c r="J147" i="2"/>
  <c r="BK174" i="2"/>
  <c r="BK152" i="2"/>
  <c r="J131" i="2"/>
  <c r="J181" i="2"/>
  <c r="BK153" i="2"/>
  <c r="J145" i="2"/>
  <c r="J150" i="2"/>
  <c r="BK169" i="2"/>
  <c r="J137" i="2"/>
  <c r="BK143" i="2"/>
  <c r="J188" i="2"/>
  <c r="BK136" i="2"/>
  <c r="J136" i="2"/>
  <c r="J182" i="2"/>
  <c r="J141" i="2"/>
  <c r="J167" i="2"/>
  <c r="BK159" i="2"/>
  <c r="J130" i="2"/>
  <c r="J143" i="2"/>
  <c r="J162" i="2"/>
  <c r="BK161" i="2"/>
  <c r="J149" i="2"/>
  <c r="BK167" i="2"/>
  <c r="J178" i="2"/>
  <c r="BK145" i="2"/>
  <c r="BK133" i="2"/>
  <c r="BK178" i="2"/>
  <c r="J173" i="2"/>
  <c r="J129" i="2"/>
  <c r="BK140" i="2"/>
  <c r="J168" i="2"/>
  <c r="BK181" i="2"/>
  <c r="BK144" i="2"/>
  <c r="BK147" i="2"/>
  <c r="BK187" i="2"/>
  <c r="BK154" i="2"/>
  <c r="J163" i="2"/>
  <c r="J156" i="2"/>
  <c r="BK188" i="2"/>
  <c r="J158" i="2"/>
  <c r="BK168" i="2"/>
  <c r="BK151" i="2"/>
  <c r="BK135" i="2"/>
  <c r="BK141" i="2"/>
  <c r="BK165" i="2"/>
  <c r="J165" i="2"/>
  <c r="J186" i="2"/>
  <c r="J152" i="2"/>
  <c r="BK177" i="2"/>
  <c r="J184" i="2"/>
  <c r="BK130" i="2"/>
  <c r="BK129" i="2"/>
  <c r="BK155" i="2"/>
  <c r="J177" i="2"/>
  <c r="BK157" i="2"/>
  <c r="J187" i="2"/>
  <c r="BK163" i="2"/>
  <c r="J135" i="2"/>
  <c r="BK164" i="2"/>
  <c r="BK131" i="2"/>
  <c r="J132" i="2"/>
  <c r="J169" i="2"/>
  <c r="BK182" i="2"/>
  <c r="J159" i="2"/>
  <c r="BK184" i="2"/>
  <c r="BK156" i="2"/>
  <c r="J134" i="2"/>
  <c r="P128" i="2" l="1"/>
  <c r="P127" i="2" s="1"/>
  <c r="R139" i="2"/>
  <c r="R142" i="2"/>
  <c r="BK166" i="2"/>
  <c r="J166" i="2" s="1"/>
  <c r="J102" i="2" s="1"/>
  <c r="T142" i="2"/>
  <c r="P172" i="2"/>
  <c r="R146" i="2"/>
  <c r="P166" i="2"/>
  <c r="BK180" i="2"/>
  <c r="J180" i="2" s="1"/>
  <c r="J106" i="2" s="1"/>
  <c r="R128" i="2"/>
  <c r="R127" i="2" s="1"/>
  <c r="T139" i="2"/>
  <c r="P142" i="2"/>
  <c r="BK160" i="2"/>
  <c r="J160" i="2" s="1"/>
  <c r="J101" i="2" s="1"/>
  <c r="R160" i="2"/>
  <c r="BK172" i="2"/>
  <c r="J172" i="2"/>
  <c r="J104" i="2" s="1"/>
  <c r="BK176" i="2"/>
  <c r="J176" i="2"/>
  <c r="J105" i="2" s="1"/>
  <c r="P176" i="2"/>
  <c r="R180" i="2"/>
  <c r="BK185" i="2"/>
  <c r="J185" i="2" s="1"/>
  <c r="J108" i="2" s="1"/>
  <c r="T128" i="2"/>
  <c r="T127" i="2"/>
  <c r="BK146" i="2"/>
  <c r="J146" i="2" s="1"/>
  <c r="J100" i="2" s="1"/>
  <c r="P160" i="2"/>
  <c r="T172" i="2"/>
  <c r="P180" i="2"/>
  <c r="P185" i="2"/>
  <c r="BK128" i="2"/>
  <c r="J128" i="2" s="1"/>
  <c r="J96" i="2" s="1"/>
  <c r="P139" i="2"/>
  <c r="P146" i="2"/>
  <c r="R166" i="2"/>
  <c r="R176" i="2"/>
  <c r="R185" i="2"/>
  <c r="BK139" i="2"/>
  <c r="J139" i="2" s="1"/>
  <c r="J98" i="2" s="1"/>
  <c r="BK142" i="2"/>
  <c r="J142" i="2"/>
  <c r="J99" i="2" s="1"/>
  <c r="T146" i="2"/>
  <c r="T160" i="2"/>
  <c r="T166" i="2"/>
  <c r="R172" i="2"/>
  <c r="R171" i="2" s="1"/>
  <c r="T176" i="2"/>
  <c r="T180" i="2"/>
  <c r="T185" i="2"/>
  <c r="BK183" i="2"/>
  <c r="J183" i="2" s="1"/>
  <c r="J107" i="2" s="1"/>
  <c r="BF131" i="2"/>
  <c r="F89" i="2"/>
  <c r="J122" i="2"/>
  <c r="BF129" i="2"/>
  <c r="BF133" i="2"/>
  <c r="BF135" i="2"/>
  <c r="BF149" i="2"/>
  <c r="BF150" i="2"/>
  <c r="BF158" i="2"/>
  <c r="BF165" i="2"/>
  <c r="BF167" i="2"/>
  <c r="BF182" i="2"/>
  <c r="BF154" i="2"/>
  <c r="BF159" i="2"/>
  <c r="BF162" i="2"/>
  <c r="BF174" i="2"/>
  <c r="F123" i="2"/>
  <c r="BF161" i="2"/>
  <c r="BF130" i="2"/>
  <c r="BF137" i="2"/>
  <c r="BF143" i="2"/>
  <c r="BF148" i="2"/>
  <c r="BF151" i="2"/>
  <c r="BF152" i="2"/>
  <c r="BF164" i="2"/>
  <c r="BF168" i="2"/>
  <c r="BF173" i="2"/>
  <c r="BF175" i="2"/>
  <c r="BF177" i="2"/>
  <c r="BF181" i="2"/>
  <c r="BF184" i="2"/>
  <c r="BF186" i="2"/>
  <c r="BF187" i="2"/>
  <c r="BF188" i="2"/>
  <c r="BF189" i="2"/>
  <c r="BF134" i="2"/>
  <c r="BF144" i="2"/>
  <c r="BF155" i="2"/>
  <c r="J87" i="2"/>
  <c r="BF141" i="2"/>
  <c r="BF156" i="2"/>
  <c r="BF145" i="2"/>
  <c r="BF157" i="2"/>
  <c r="BF163" i="2"/>
  <c r="BF169" i="2"/>
  <c r="BF170" i="2"/>
  <c r="BF178" i="2"/>
  <c r="BF179" i="2"/>
  <c r="BF136" i="2"/>
  <c r="BF140" i="2"/>
  <c r="BF132" i="2"/>
  <c r="BF147" i="2"/>
  <c r="BF153" i="2"/>
  <c r="F33" i="2"/>
  <c r="BB95" i="1" s="1"/>
  <c r="BB94" i="1" s="1"/>
  <c r="W31" i="1" s="1"/>
  <c r="F31" i="2"/>
  <c r="AZ95" i="1" s="1"/>
  <c r="AZ94" i="1" s="1"/>
  <c r="W29" i="1" s="1"/>
  <c r="J31" i="2"/>
  <c r="AV95" i="1" s="1"/>
  <c r="F34" i="2"/>
  <c r="BC95" i="1"/>
  <c r="BC94" i="1" s="1"/>
  <c r="AY94" i="1" s="1"/>
  <c r="F35" i="2"/>
  <c r="BD95" i="1" s="1"/>
  <c r="BD94" i="1" s="1"/>
  <c r="W33" i="1" s="1"/>
  <c r="P138" i="2" l="1"/>
  <c r="T171" i="2"/>
  <c r="R138" i="2"/>
  <c r="R126" i="2"/>
  <c r="T138" i="2"/>
  <c r="T126" i="2" s="1"/>
  <c r="P171" i="2"/>
  <c r="P126" i="2" s="1"/>
  <c r="AU95" i="1" s="1"/>
  <c r="AU94" i="1" s="1"/>
  <c r="BK127" i="2"/>
  <c r="J127" i="2"/>
  <c r="J95" i="2" s="1"/>
  <c r="BK138" i="2"/>
  <c r="J138" i="2"/>
  <c r="J97" i="2" s="1"/>
  <c r="BK171" i="2"/>
  <c r="J171" i="2" s="1"/>
  <c r="J103" i="2" s="1"/>
  <c r="F32" i="2"/>
  <c r="BA95" i="1" s="1"/>
  <c r="BA94" i="1" s="1"/>
  <c r="AW94" i="1" s="1"/>
  <c r="AK30" i="1" s="1"/>
  <c r="W32" i="1"/>
  <c r="AX94" i="1"/>
  <c r="AV94" i="1"/>
  <c r="AK29" i="1"/>
  <c r="J32" i="2"/>
  <c r="AW95" i="1" s="1"/>
  <c r="AT95" i="1" s="1"/>
  <c r="BK126" i="2" l="1"/>
  <c r="J126" i="2"/>
  <c r="J94" i="2"/>
  <c r="W30" i="1"/>
  <c r="AT94" i="1"/>
  <c r="J28" i="2" l="1"/>
  <c r="AG95" i="1"/>
  <c r="AG94" i="1" s="1"/>
  <c r="AK26" i="1" s="1"/>
  <c r="AK35" i="1" s="1"/>
  <c r="AN94" i="1" l="1"/>
  <c r="J37" i="2"/>
  <c r="AN95" i="1"/>
</calcChain>
</file>

<file path=xl/sharedStrings.xml><?xml version="1.0" encoding="utf-8"?>
<sst xmlns="http://schemas.openxmlformats.org/spreadsheetml/2006/main" count="1036" uniqueCount="341">
  <si>
    <t>Export Komplet</t>
  </si>
  <si>
    <t/>
  </si>
  <si>
    <t>2.0</t>
  </si>
  <si>
    <t>False</t>
  </si>
  <si>
    <t>{71d53689-9505-48d0-9723-ecce7af3fa5e}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</si>
  <si>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</si>
  <si>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</si>
  <si>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</si>
  <si>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</si>
  <si>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</si>
  <si>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</si>
  <si>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</si>
  <si>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</si>
  <si>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PHZ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</si>
  <si>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</si>
  <si>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</si>
  <si>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Výmena svetlíka Steel aréna</t>
  </si>
  <si>
    <t>JKSO:</t>
  </si>
  <si>
    <t>KS:</t>
  </si>
  <si>
    <t>Miesto:</t>
  </si>
  <si>
    <t xml:space="preserve"> </t>
  </si>
  <si>
    <t>Dátum:</t>
  </si>
  <si>
    <t>27. 1. 2023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</si>
  <si>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</si>
  <si>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</si>
  <si>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</si>
  <si>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</si>
  <si>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</si>
  <si>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</si>
  <si>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</si>
  <si>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</si>
  <si>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Ing. Miloš Singovszki, PhD., MBA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</si>
  <si>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</si>
  <si>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</si>
  <si>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</si>
  <si>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</si>
  <si>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</si>
  <si>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</si>
  <si>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</si>
  <si>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</si>
  <si>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</si>
  <si>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</si>
  <si>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</si>
  <si>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</si>
  <si>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</si>
  <si>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</si>
  <si>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</si>
  <si>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</si>
  <si>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</si>
  <si>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</si>
  <si>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</si>
  <si>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</si>
  <si>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</si>
  <si>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</si>
  <si>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</si>
  <si>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</si>
  <si>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</si>
  <si>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</si>
  <si>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</si>
  <si>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</si>
  <si>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</si>
  <si>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</si>
  <si>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</si>
  <si>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</si>
  <si>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</si>
  <si>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</si>
  <si>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</si>
  <si>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</si>
  <si>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</si>
  <si>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</si>
  <si>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</si>
  <si>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</si>
  <si>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</si>
  <si>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</si>
  <si>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</si>
  <si>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</si>
  <si>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</si>
  <si>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</si>
  <si>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</si>
  <si>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</si>
  <si>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</si>
  <si>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</si>
  <si>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</si>
  <si>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</si>
  <si>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</si>
  <si>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</si>
  <si>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</si>
  <si>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</si>
  <si>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</si>
  <si>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</si>
  <si>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</si>
  <si>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</si>
  <si>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</si>
  <si>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</si>
  <si>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</si>
  <si>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</si>
  <si>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 xml:space="preserve">    33-M - Montáže dopravných zariadení, skladových zariadení a váh</t>
  </si>
  <si>
    <t xml:space="preserve">    95-M - Revízie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</si>
  <si>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</si>
  <si>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</si>
  <si>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</si>
  <si>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</si>
  <si>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</si>
  <si>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</si>
  <si>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</si>
  <si>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</si>
  <si>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</si>
  <si>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</si>
  <si>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</si>
  <si>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</si>
  <si>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</si>
  <si>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</si>
  <si>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</si>
  <si>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</si>
  <si>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</si>
  <si>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</si>
  <si>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</si>
  <si>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</si>
  <si>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979011111.S</t>
  </si>
  <si>
    <t>Zvislá doprava sutiny a vybúraných hmôt za prvé podlažie nad alebo pod základným podlažím</t>
  </si>
  <si>
    <t>t</t>
  </si>
  <si>
    <t>4</t>
  </si>
  <si>
    <t>2</t>
  </si>
  <si>
    <t>415734761</t>
  </si>
  <si>
    <t>979011121.S</t>
  </si>
  <si>
    <t>Zvislá doprava sutiny a vybúraných hmôt za každé ďalšie podlažie</t>
  </si>
  <si>
    <t>-1571285728</t>
  </si>
  <si>
    <t>3</t>
  </si>
  <si>
    <t>979081111.S</t>
  </si>
  <si>
    <t>Odvoz sutiny a vybúraných hmôt na skládku do 1 km</t>
  </si>
  <si>
    <t>1154472302</t>
  </si>
  <si>
    <t>979081121.S</t>
  </si>
  <si>
    <t>Odvoz sutiny a vybúraných hmôt na skládku za každý ďalší 1 km</t>
  </si>
  <si>
    <t>57075739</t>
  </si>
  <si>
    <t>5</t>
  </si>
  <si>
    <t>979082111.S</t>
  </si>
  <si>
    <t>Vnútrostavenisková doprava sutiny a vybúraných hmôt do 10 m</t>
  </si>
  <si>
    <t>884339346</t>
  </si>
  <si>
    <t>6</t>
  </si>
  <si>
    <t>979082121.S</t>
  </si>
  <si>
    <t>Vnútrostavenisková doprava sutiny a vybúraných hmôt za každých ďalších 5 m</t>
  </si>
  <si>
    <t>-627828091</t>
  </si>
  <si>
    <t>7</t>
  </si>
  <si>
    <t>979089112.S</t>
  </si>
  <si>
    <t>Poplatok za skladovanie - drevo, sklo, plasty (17 02 ), ostatné</t>
  </si>
  <si>
    <t>128645658</t>
  </si>
  <si>
    <t>8</t>
  </si>
  <si>
    <t>979089312.S</t>
  </si>
  <si>
    <t>Poplatok za skladovanie - kovy (meď, bronz, mosadz atď.) (17 04 ), ostatné</t>
  </si>
  <si>
    <t>-889947997</t>
  </si>
  <si>
    <t>979089612.S</t>
  </si>
  <si>
    <t>Poplatok za skladovanie - iné odpady zo stavieb a demolácií (17 09), ostatné</t>
  </si>
  <si>
    <t>2060736479</t>
  </si>
  <si>
    <t>PSV</t>
  </si>
  <si>
    <t>Práce a dodávky PSV</t>
  </si>
  <si>
    <t>711</t>
  </si>
  <si>
    <t>Izolácie proti vode a vlhkosti</t>
  </si>
  <si>
    <t>10</t>
  </si>
  <si>
    <t>711712015.S</t>
  </si>
  <si>
    <t>Izolácia okenných škár utesnením tmelom</t>
  </si>
  <si>
    <t>m</t>
  </si>
  <si>
    <t>16</t>
  </si>
  <si>
    <t>436298412</t>
  </si>
  <si>
    <t>11</t>
  </si>
  <si>
    <t>998711203.S</t>
  </si>
  <si>
    <t>Presun hmôt pre izoláciu proti vode v objektoch výšky nad 12 do 60 m</t>
  </si>
  <si>
    <t>%</t>
  </si>
  <si>
    <t>1660550162</t>
  </si>
  <si>
    <t>713</t>
  </si>
  <si>
    <t>Izolácie tepelné</t>
  </si>
  <si>
    <t>12</t>
  </si>
  <si>
    <t>713141141.SR</t>
  </si>
  <si>
    <t xml:space="preserve">Montáž tepelnej izolácie striech minerálnou vlnou </t>
  </si>
  <si>
    <t>m2</t>
  </si>
  <si>
    <t>267720327</t>
  </si>
  <si>
    <t>13</t>
  </si>
  <si>
    <t>M</t>
  </si>
  <si>
    <t>631440025300.S</t>
  </si>
  <si>
    <t>Doska z minerálnej vlny hr. 80 mm</t>
  </si>
  <si>
    <t>32</t>
  </si>
  <si>
    <t>541941232</t>
  </si>
  <si>
    <t>14</t>
  </si>
  <si>
    <t>998713204.S</t>
  </si>
  <si>
    <t>Presun hmôt pre izolácie tepelné v objektoch výšky nad 24 m do 36 m</t>
  </si>
  <si>
    <t>-329856424</t>
  </si>
  <si>
    <t>764</t>
  </si>
  <si>
    <t>Konštrukcie klampiarske</t>
  </si>
  <si>
    <t>15</t>
  </si>
  <si>
    <t>764326261.SR</t>
  </si>
  <si>
    <t>Montáž oplechovania strieborným lakoplastovým plechom, hrebeň r.š. 1000 mm</t>
  </si>
  <si>
    <t>-2133371266</t>
  </si>
  <si>
    <t>138210001200.S</t>
  </si>
  <si>
    <t>Plech hladký strieborný lakoplastovaný hr. 0,60 mm</t>
  </si>
  <si>
    <t>-1982783912</t>
  </si>
  <si>
    <t>17</t>
  </si>
  <si>
    <t>764361810.SR</t>
  </si>
  <si>
    <t>Demontáž strešného okna a poklopu na krytine vlnitej a korýt., alebo hlad. a drážk. do 30st,  -0,02000t</t>
  </si>
  <si>
    <t>ks</t>
  </si>
  <si>
    <t>-1327360591</t>
  </si>
  <si>
    <t>18</t>
  </si>
  <si>
    <t>764367501.S</t>
  </si>
  <si>
    <t>Oplechovanie strieborným lakoplastovým plechom z vnútra</t>
  </si>
  <si>
    <t>2044357052</t>
  </si>
  <si>
    <t>19</t>
  </si>
  <si>
    <t>764367511.S</t>
  </si>
  <si>
    <t>Montáž oplechovania strieborným lakoplastovým plechom</t>
  </si>
  <si>
    <t>-808951394</t>
  </si>
  <si>
    <t>699741094</t>
  </si>
  <si>
    <t>21</t>
  </si>
  <si>
    <t>764391820.S</t>
  </si>
  <si>
    <t>Demontáž ostatných strešných prvkov, záveterné lišty, so sklonom do 30° rš 250 a 330 mm,  -0,00192t</t>
  </si>
  <si>
    <t>1138644534</t>
  </si>
  <si>
    <t>22</t>
  </si>
  <si>
    <t>764392421.S</t>
  </si>
  <si>
    <t>Montáž úžľabia strieborným lakoplastovým plechom, r.š. 330 mm</t>
  </si>
  <si>
    <t>1679277747</t>
  </si>
  <si>
    <t>23</t>
  </si>
  <si>
    <t>243152962</t>
  </si>
  <si>
    <t>24</t>
  </si>
  <si>
    <t>764392840.S</t>
  </si>
  <si>
    <t>Demontáž úžľabia so sklonom do 30st. rš 500 mm,  -0,00307t</t>
  </si>
  <si>
    <t>-1708297656</t>
  </si>
  <si>
    <t>25</t>
  </si>
  <si>
    <t>764396810.S</t>
  </si>
  <si>
    <t>Demontáž krycej dilatačnej lišty rš do 250 mm, so sklonom do 30st.,  -0,00164t</t>
  </si>
  <si>
    <t>1181223765</t>
  </si>
  <si>
    <t>26</t>
  </si>
  <si>
    <t>764421850.S</t>
  </si>
  <si>
    <t>Demontáž oplechovania ríms a hrebeňa rš od 250 do 330 mm,  -0,00175t</t>
  </si>
  <si>
    <t>-1148263069</t>
  </si>
  <si>
    <t>27</t>
  </si>
  <si>
    <t>998764204.S</t>
  </si>
  <si>
    <t>Presun hmôt pre konštrukcie klampiarske v objektoch výšky nad 24 do 36 m</t>
  </si>
  <si>
    <t>1519038330</t>
  </si>
  <si>
    <t>767</t>
  </si>
  <si>
    <t>Konštrukcie doplnkové kovové</t>
  </si>
  <si>
    <t>28</t>
  </si>
  <si>
    <t>767132211.SR</t>
  </si>
  <si>
    <t>Úprava pôvodnej košntrukcie zasklenia, prispôsobenie pre založenie PIR panelov</t>
  </si>
  <si>
    <t>-1929719403</t>
  </si>
  <si>
    <t>29</t>
  </si>
  <si>
    <t>767397101.S</t>
  </si>
  <si>
    <t>Montáž strešných sendvičových panelov na OK, hrúbky do 80 mm</t>
  </si>
  <si>
    <t>1204130787</t>
  </si>
  <si>
    <t>30</t>
  </si>
  <si>
    <t>553260001600R</t>
  </si>
  <si>
    <t>Panel PIR strešný hr. jadra 80 mm s minimálnou profiláciou striebornej farby s exteriéru</t>
  </si>
  <si>
    <t>-987508335</t>
  </si>
  <si>
    <t>31</t>
  </si>
  <si>
    <t>767582800.SR</t>
  </si>
  <si>
    <t>Demontáž plachiet a iných prekrytí svetlíka.</t>
  </si>
  <si>
    <t>455542906</t>
  </si>
  <si>
    <t>998767204.S</t>
  </si>
  <si>
    <t>Presun hmôt pre kovové stavebné doplnkové konštrukcie v objektoch výšky nad 24 do 36 m</t>
  </si>
  <si>
    <t>-129326246</t>
  </si>
  <si>
    <t>783</t>
  </si>
  <si>
    <t>Nátery</t>
  </si>
  <si>
    <t>33</t>
  </si>
  <si>
    <t>783101812.S</t>
  </si>
  <si>
    <t>Odstránenie starých náterov z oceľových konštrukcií ťažkých A oceľovou kefou</t>
  </si>
  <si>
    <t>-1644434532</t>
  </si>
  <si>
    <t>34</t>
  </si>
  <si>
    <t>783122110.S</t>
  </si>
  <si>
    <t>Nátery oceľ.konštr. syntetické na vzduchu schnúce ťažkých A dvojnásobné - 70μm</t>
  </si>
  <si>
    <t>-1999009303</t>
  </si>
  <si>
    <t>35</t>
  </si>
  <si>
    <t>783122710.S</t>
  </si>
  <si>
    <t>Nátery oceľ.konštr. syntetické na vzduchu schnúce ťažkých A základné - 35μm</t>
  </si>
  <si>
    <t>-22245441</t>
  </si>
  <si>
    <t>36</t>
  </si>
  <si>
    <t>783904811.S</t>
  </si>
  <si>
    <t>Ostatné práce odmastenie chemickými odhrdzavenie kovových konštrukcií</t>
  </si>
  <si>
    <t>1112448773</t>
  </si>
  <si>
    <t>Práce a dodávky M</t>
  </si>
  <si>
    <t>21-M</t>
  </si>
  <si>
    <t>Elektromontáže</t>
  </si>
  <si>
    <t>37</t>
  </si>
  <si>
    <t>210220001.S</t>
  </si>
  <si>
    <t>Uzemňovacie vedenie na povrchu FeZn drôt zvodový Ø 8-10</t>
  </si>
  <si>
    <t>64</t>
  </si>
  <si>
    <t>-805709118</t>
  </si>
  <si>
    <t>38</t>
  </si>
  <si>
    <t>210964801.S</t>
  </si>
  <si>
    <t>Demontáž - uzemňovacie vedenie FeZn drôz zvodový   -0,00063 t</t>
  </si>
  <si>
    <t>-97225131</t>
  </si>
  <si>
    <t>39</t>
  </si>
  <si>
    <t>998921206.S</t>
  </si>
  <si>
    <t>Presun hmôt pre montáž silnoprúdových rozvodov a zariadení v stavbe (objekte) výšky nad 24 do 52 m</t>
  </si>
  <si>
    <t>-428613258</t>
  </si>
  <si>
    <t>33-M</t>
  </si>
  <si>
    <t>Montáže dopravných zariadení, skladových zariadení a váh</t>
  </si>
  <si>
    <t>40</t>
  </si>
  <si>
    <t>330010166.SR</t>
  </si>
  <si>
    <t>Montáž vežového žeriavu Liebherr 71 EC B5</t>
  </si>
  <si>
    <t>-1323610748</t>
  </si>
  <si>
    <t>41</t>
  </si>
  <si>
    <t>330010166.SR1</t>
  </si>
  <si>
    <t xml:space="preserve">Prenájom vežového žeriavu Liebherr 71 EC B5 </t>
  </si>
  <si>
    <t>-1607998567</t>
  </si>
  <si>
    <t>42</t>
  </si>
  <si>
    <t>330010213.S</t>
  </si>
  <si>
    <t>Overovacia skúška pre žeriavy nosnosť 5 t, 8 t,12.5 t STN 270201, ON 270210, 270225, 270250, 270211</t>
  </si>
  <si>
    <t>-1290895826</t>
  </si>
  <si>
    <t>95-M</t>
  </si>
  <si>
    <t>Revízie</t>
  </si>
  <si>
    <t>43</t>
  </si>
  <si>
    <t>950105140.S</t>
  </si>
  <si>
    <t>Kontrola skrutiek, podpier, držiakov a svoriek akumulátorovne</t>
  </si>
  <si>
    <t>-585565752</t>
  </si>
  <si>
    <t>44</t>
  </si>
  <si>
    <t>330560082.SR</t>
  </si>
  <si>
    <t>Revízia hromozvodu</t>
  </si>
  <si>
    <t>-1247714415</t>
  </si>
  <si>
    <t>HZS</t>
  </si>
  <si>
    <t>Hodinové zúčtovacie sadzby</t>
  </si>
  <si>
    <t>45</t>
  </si>
  <si>
    <t>HZS000113.S</t>
  </si>
  <si>
    <t>Stavebno montážne práce náročné ucelené - odborné, tvorivé remeselné (Tr. 3) v rozsahu viac ako 8 hodín</t>
  </si>
  <si>
    <t>hod</t>
  </si>
  <si>
    <t>512</t>
  </si>
  <si>
    <t>1639996777</t>
  </si>
  <si>
    <t>VRN</t>
  </si>
  <si>
    <t>Investičné náklady neobsiahnuté v cenách</t>
  </si>
  <si>
    <t>49</t>
  </si>
  <si>
    <t>000100041.SR</t>
  </si>
  <si>
    <t xml:space="preserve">Zmluvné požiadavky - finančná rezerva bez rozlíšenia </t>
  </si>
  <si>
    <t>kpl.</t>
  </si>
  <si>
    <t>1024</t>
  </si>
  <si>
    <t>2107882090</t>
  </si>
  <si>
    <t>46</t>
  </si>
  <si>
    <t>000600013.SR</t>
  </si>
  <si>
    <t>Zariadenie staveniska - prevádzkové sklady</t>
  </si>
  <si>
    <t>-1399235893</t>
  </si>
  <si>
    <t>47</t>
  </si>
  <si>
    <t>000600021.S</t>
  </si>
  <si>
    <t>Zariadenie staveniska - prevádzkové oplotenie staveniska výšky 1,8m</t>
  </si>
  <si>
    <t>1690970243</t>
  </si>
  <si>
    <t>48</t>
  </si>
  <si>
    <t>000600021.S2</t>
  </si>
  <si>
    <t xml:space="preserve">Označenie staveniska </t>
  </si>
  <si>
    <t>-1814467952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</si>
</sst>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5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77" t="s">
        <v>13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R5" s="17"/>
      <c r="BE5" s="174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179" t="s">
        <v>16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R6" s="17"/>
      <c r="BE6" s="175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5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5"/>
      <c r="BS8" s="14" t="s">
        <v>6</v>
      </c>
    </row>
    <row r="9" spans="1:74" s="1" customFormat="1" ht="14.45" customHeight="1">
      <c r="B9" s="17"/>
      <c r="AR9" s="17"/>
      <c r="BE9" s="175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5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25</v>
      </c>
      <c r="AN11" s="22" t="s">
        <v>1</v>
      </c>
      <c r="AR11" s="17"/>
      <c r="BE11" s="175"/>
      <c r="BS11" s="14" t="s">
        <v>6</v>
      </c>
    </row>
    <row r="12" spans="1:74" s="1" customFormat="1" ht="6.95" customHeight="1">
      <c r="B12" s="17"/>
      <c r="AR12" s="17"/>
      <c r="BE12" s="175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24</v>
      </c>
      <c r="AN13" s="26" t="s">
        <v>27</v>
      </c>
      <c r="AR13" s="17"/>
      <c r="BE13" s="175"/>
      <c r="BS13" s="14" t="s">
        <v>6</v>
      </c>
    </row>
    <row r="14" spans="1:74" ht="12.75">
      <c r="B14" s="17"/>
      <c r="E14" s="180" t="s">
        <v>27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24" t="s">
        <v>25</v>
      </c>
      <c r="AN14" s="26" t="s">
        <v>27</v>
      </c>
      <c r="AR14" s="17"/>
      <c r="BE14" s="175"/>
      <c r="BS14" s="14" t="s">
        <v>6</v>
      </c>
    </row>
    <row r="15" spans="1:74" s="1" customFormat="1" ht="6.95" customHeight="1">
      <c r="B15" s="17"/>
      <c r="AR15" s="17"/>
      <c r="BE15" s="175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24</v>
      </c>
      <c r="AN16" s="22" t="s">
        <v>1</v>
      </c>
      <c r="AR16" s="17"/>
      <c r="BE16" s="175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25</v>
      </c>
      <c r="AN17" s="22" t="s">
        <v>1</v>
      </c>
      <c r="AR17" s="17"/>
      <c r="BE17" s="175"/>
      <c r="BS17" s="14" t="s">
        <v>29</v>
      </c>
    </row>
    <row r="18" spans="1:71" s="1" customFormat="1" ht="6.95" customHeight="1">
      <c r="B18" s="17"/>
      <c r="AR18" s="17"/>
      <c r="BE18" s="175"/>
      <c r="BS18" s="14" t="s">
        <v>6</v>
      </c>
    </row>
    <row r="19" spans="1:71" s="1" customFormat="1" ht="12" customHeight="1">
      <c r="B19" s="17"/>
      <c r="D19" s="24" t="s">
        <v>30</v>
      </c>
      <c r="AK19" s="24" t="s">
        <v>24</v>
      </c>
      <c r="AN19" s="22" t="s">
        <v>1</v>
      </c>
      <c r="AR19" s="17"/>
      <c r="BE19" s="175"/>
      <c r="BS19" s="14" t="s">
        <v>6</v>
      </c>
    </row>
    <row r="20" spans="1:71" s="1" customFormat="1" ht="18.399999999999999" customHeight="1">
      <c r="B20" s="17"/>
      <c r="E20" s="22" t="s">
        <v>31</v>
      </c>
      <c r="AK20" s="24" t="s">
        <v>25</v>
      </c>
      <c r="AN20" s="22" t="s">
        <v>1</v>
      </c>
      <c r="AR20" s="17"/>
      <c r="BE20" s="175"/>
      <c r="BS20" s="14" t="s">
        <v>29</v>
      </c>
    </row>
    <row r="21" spans="1:71" s="1" customFormat="1" ht="6.95" customHeight="1">
      <c r="B21" s="17"/>
      <c r="AR21" s="17"/>
      <c r="BE21" s="175"/>
    </row>
    <row r="22" spans="1:71" s="1" customFormat="1" ht="12" customHeight="1">
      <c r="B22" s="17"/>
      <c r="D22" s="24" t="s">
        <v>32</v>
      </c>
      <c r="AR22" s="17"/>
      <c r="BE22" s="175"/>
    </row>
    <row r="23" spans="1:71" s="1" customFormat="1" ht="16.5" customHeight="1">
      <c r="B23" s="17"/>
      <c r="E23" s="182" t="s">
        <v>1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R23" s="17"/>
      <c r="BE23" s="175"/>
    </row>
    <row r="24" spans="1:71" s="1" customFormat="1" ht="6.95" customHeight="1">
      <c r="B24" s="17"/>
      <c r="AR24" s="17"/>
      <c r="BE24" s="175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5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3">
        <f>ROUND(AG94,2)</f>
        <v>0</v>
      </c>
      <c r="AL26" s="184"/>
      <c r="AM26" s="184"/>
      <c r="AN26" s="184"/>
      <c r="AO26" s="184"/>
      <c r="AP26" s="29"/>
      <c r="AQ26" s="29"/>
      <c r="AR26" s="30"/>
      <c r="BE26" s="175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5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5" t="s">
        <v>34</v>
      </c>
      <c r="M28" s="185"/>
      <c r="N28" s="185"/>
      <c r="O28" s="185"/>
      <c r="P28" s="185"/>
      <c r="Q28" s="29"/>
      <c r="R28" s="29"/>
      <c r="S28" s="29"/>
      <c r="T28" s="29"/>
      <c r="U28" s="29"/>
      <c r="V28" s="29"/>
      <c r="W28" s="185" t="s">
        <v>35</v>
      </c>
      <c r="X28" s="185"/>
      <c r="Y28" s="185"/>
      <c r="Z28" s="185"/>
      <c r="AA28" s="185"/>
      <c r="AB28" s="185"/>
      <c r="AC28" s="185"/>
      <c r="AD28" s="185"/>
      <c r="AE28" s="185"/>
      <c r="AF28" s="29"/>
      <c r="AG28" s="29"/>
      <c r="AH28" s="29"/>
      <c r="AI28" s="29"/>
      <c r="AJ28" s="29"/>
      <c r="AK28" s="185" t="s">
        <v>36</v>
      </c>
      <c r="AL28" s="185"/>
      <c r="AM28" s="185"/>
      <c r="AN28" s="185"/>
      <c r="AO28" s="185"/>
      <c r="AP28" s="29"/>
      <c r="AQ28" s="29"/>
      <c r="AR28" s="30"/>
      <c r="BE28" s="175"/>
    </row>
    <row r="29" spans="1:71" s="3" customFormat="1" ht="14.45" customHeight="1">
      <c r="B29" s="34"/>
      <c r="D29" s="24" t="s">
        <v>37</v>
      </c>
      <c r="F29" s="35" t="s">
        <v>38</v>
      </c>
      <c r="L29" s="188">
        <v>0.2</v>
      </c>
      <c r="M29" s="187"/>
      <c r="N29" s="187"/>
      <c r="O29" s="187"/>
      <c r="P29" s="187"/>
      <c r="Q29" s="36"/>
      <c r="R29" s="36"/>
      <c r="S29" s="36"/>
      <c r="T29" s="36"/>
      <c r="U29" s="36"/>
      <c r="V29" s="36"/>
      <c r="W29" s="186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F29" s="36"/>
      <c r="AG29" s="36"/>
      <c r="AH29" s="36"/>
      <c r="AI29" s="36"/>
      <c r="AJ29" s="36"/>
      <c r="AK29" s="186">
        <f>ROUND(AV94, 2)</f>
        <v>0</v>
      </c>
      <c r="AL29" s="187"/>
      <c r="AM29" s="187"/>
      <c r="AN29" s="187"/>
      <c r="AO29" s="187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76"/>
    </row>
    <row r="30" spans="1:71" s="3" customFormat="1" ht="14.45" customHeight="1">
      <c r="B30" s="34"/>
      <c r="F30" s="35" t="s">
        <v>39</v>
      </c>
      <c r="L30" s="188">
        <v>0.2</v>
      </c>
      <c r="M30" s="187"/>
      <c r="N30" s="187"/>
      <c r="O30" s="187"/>
      <c r="P30" s="187"/>
      <c r="Q30" s="36"/>
      <c r="R30" s="36"/>
      <c r="S30" s="36"/>
      <c r="T30" s="36"/>
      <c r="U30" s="36"/>
      <c r="V30" s="36"/>
      <c r="W30" s="186">
        <f>ROUND(BA94, 2)</f>
        <v>0</v>
      </c>
      <c r="X30" s="187"/>
      <c r="Y30" s="187"/>
      <c r="Z30" s="187"/>
      <c r="AA30" s="187"/>
      <c r="AB30" s="187"/>
      <c r="AC30" s="187"/>
      <c r="AD30" s="187"/>
      <c r="AE30" s="187"/>
      <c r="AF30" s="36"/>
      <c r="AG30" s="36"/>
      <c r="AH30" s="36"/>
      <c r="AI30" s="36"/>
      <c r="AJ30" s="36"/>
      <c r="AK30" s="186">
        <f>ROUND(AW94, 2)</f>
        <v>0</v>
      </c>
      <c r="AL30" s="187"/>
      <c r="AM30" s="187"/>
      <c r="AN30" s="187"/>
      <c r="AO30" s="187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76"/>
    </row>
    <row r="31" spans="1:71" s="3" customFormat="1" ht="14.45" hidden="1" customHeight="1">
      <c r="B31" s="34"/>
      <c r="F31" s="24" t="s">
        <v>40</v>
      </c>
      <c r="L31" s="191">
        <v>0.2</v>
      </c>
      <c r="M31" s="190"/>
      <c r="N31" s="190"/>
      <c r="O31" s="190"/>
      <c r="P31" s="190"/>
      <c r="W31" s="189">
        <f>ROUND(BB94, 2)</f>
        <v>0</v>
      </c>
      <c r="X31" s="190"/>
      <c r="Y31" s="190"/>
      <c r="Z31" s="190"/>
      <c r="AA31" s="190"/>
      <c r="AB31" s="190"/>
      <c r="AC31" s="190"/>
      <c r="AD31" s="190"/>
      <c r="AE31" s="190"/>
      <c r="AK31" s="189">
        <v>0</v>
      </c>
      <c r="AL31" s="190"/>
      <c r="AM31" s="190"/>
      <c r="AN31" s="190"/>
      <c r="AO31" s="190"/>
      <c r="AR31" s="34"/>
      <c r="BE31" s="176"/>
    </row>
    <row r="32" spans="1:71" s="3" customFormat="1" ht="14.45" hidden="1" customHeight="1">
      <c r="B32" s="34"/>
      <c r="F32" s="24" t="s">
        <v>41</v>
      </c>
      <c r="L32" s="191">
        <v>0.2</v>
      </c>
      <c r="M32" s="190"/>
      <c r="N32" s="190"/>
      <c r="O32" s="190"/>
      <c r="P32" s="190"/>
      <c r="W32" s="189">
        <f>ROUND(BC94, 2)</f>
        <v>0</v>
      </c>
      <c r="X32" s="190"/>
      <c r="Y32" s="190"/>
      <c r="Z32" s="190"/>
      <c r="AA32" s="190"/>
      <c r="AB32" s="190"/>
      <c r="AC32" s="190"/>
      <c r="AD32" s="190"/>
      <c r="AE32" s="190"/>
      <c r="AK32" s="189">
        <v>0</v>
      </c>
      <c r="AL32" s="190"/>
      <c r="AM32" s="190"/>
      <c r="AN32" s="190"/>
      <c r="AO32" s="190"/>
      <c r="AR32" s="34"/>
      <c r="BE32" s="176"/>
    </row>
    <row r="33" spans="1:57" s="3" customFormat="1" ht="14.45" hidden="1" customHeight="1">
      <c r="B33" s="34"/>
      <c r="F33" s="35" t="s">
        <v>42</v>
      </c>
      <c r="L33" s="188">
        <v>0</v>
      </c>
      <c r="M33" s="187"/>
      <c r="N33" s="187"/>
      <c r="O33" s="187"/>
      <c r="P33" s="187"/>
      <c r="Q33" s="36"/>
      <c r="R33" s="36"/>
      <c r="S33" s="36"/>
      <c r="T33" s="36"/>
      <c r="U33" s="36"/>
      <c r="V33" s="36"/>
      <c r="W33" s="186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F33" s="36"/>
      <c r="AG33" s="36"/>
      <c r="AH33" s="36"/>
      <c r="AI33" s="36"/>
      <c r="AJ33" s="36"/>
      <c r="AK33" s="186">
        <v>0</v>
      </c>
      <c r="AL33" s="187"/>
      <c r="AM33" s="187"/>
      <c r="AN33" s="187"/>
      <c r="AO33" s="187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76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5"/>
    </row>
    <row r="35" spans="1:57" s="2" customFormat="1" ht="25.9" customHeight="1">
      <c r="A35" s="29"/>
      <c r="B35" s="30"/>
      <c r="C35" s="38"/>
      <c r="D35" s="39" t="s">
        <v>43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44</v>
      </c>
      <c r="U35" s="40"/>
      <c r="V35" s="40"/>
      <c r="W35" s="40"/>
      <c r="X35" s="192" t="s">
        <v>45</v>
      </c>
      <c r="Y35" s="193"/>
      <c r="Z35" s="193"/>
      <c r="AA35" s="193"/>
      <c r="AB35" s="193"/>
      <c r="AC35" s="40"/>
      <c r="AD35" s="40"/>
      <c r="AE35" s="40"/>
      <c r="AF35" s="40"/>
      <c r="AG35" s="40"/>
      <c r="AH35" s="40"/>
      <c r="AI35" s="40"/>
      <c r="AJ35" s="40"/>
      <c r="AK35" s="194">
        <f>SUM(AK26:AK33)</f>
        <v>0</v>
      </c>
      <c r="AL35" s="193"/>
      <c r="AM35" s="193"/>
      <c r="AN35" s="193"/>
      <c r="AO35" s="195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48</v>
      </c>
      <c r="AI60" s="32"/>
      <c r="AJ60" s="32"/>
      <c r="AK60" s="32"/>
      <c r="AL60" s="32"/>
      <c r="AM60" s="45" t="s">
        <v>49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51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48</v>
      </c>
      <c r="AI75" s="32"/>
      <c r="AJ75" s="32"/>
      <c r="AK75" s="32"/>
      <c r="AL75" s="32"/>
      <c r="AM75" s="45" t="s">
        <v>49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0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0" s="2" customFormat="1" ht="24.95" customHeight="1">
      <c r="A82" s="29"/>
      <c r="B82" s="30"/>
      <c r="C82" s="18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51"/>
      <c r="C84" s="24" t="s">
        <v>12</v>
      </c>
      <c r="L84" s="4" t="str">
        <f>K5</f>
        <v>PHZ</v>
      </c>
      <c r="AR84" s="51"/>
    </row>
    <row r="85" spans="1:90" s="5" customFormat="1" ht="36.950000000000003" customHeight="1">
      <c r="B85" s="52"/>
      <c r="C85" s="53" t="s">
        <v>15</v>
      </c>
      <c r="L85" s="196" t="str">
        <f>K6</f>
        <v>Výmena svetlíka Steel aréna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R85" s="52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8" t="str">
        <f>IF(AN8= "","",AN8)</f>
        <v>27. 1. 2023</v>
      </c>
      <c r="AN87" s="198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99" t="str">
        <f>IF(E17="","",E17)</f>
        <v xml:space="preserve"> </v>
      </c>
      <c r="AN89" s="200"/>
      <c r="AO89" s="200"/>
      <c r="AP89" s="200"/>
      <c r="AQ89" s="29"/>
      <c r="AR89" s="30"/>
      <c r="AS89" s="201" t="s">
        <v>53</v>
      </c>
      <c r="AT89" s="202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0" s="2" customFormat="1" ht="25.7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199" t="str">
        <f>IF(E20="","",E20)</f>
        <v>Ing. Miloš Singovszki, PhD., MBA</v>
      </c>
      <c r="AN90" s="200"/>
      <c r="AO90" s="200"/>
      <c r="AP90" s="200"/>
      <c r="AQ90" s="29"/>
      <c r="AR90" s="30"/>
      <c r="AS90" s="203"/>
      <c r="AT90" s="204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3"/>
      <c r="AT91" s="204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0" s="2" customFormat="1" ht="29.25" customHeight="1">
      <c r="A92" s="29"/>
      <c r="B92" s="30"/>
      <c r="C92" s="205" t="s">
        <v>54</v>
      </c>
      <c r="D92" s="206"/>
      <c r="E92" s="206"/>
      <c r="F92" s="206"/>
      <c r="G92" s="206"/>
      <c r="H92" s="60"/>
      <c r="I92" s="207" t="s">
        <v>55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8" t="s">
        <v>56</v>
      </c>
      <c r="AH92" s="206"/>
      <c r="AI92" s="206"/>
      <c r="AJ92" s="206"/>
      <c r="AK92" s="206"/>
      <c r="AL92" s="206"/>
      <c r="AM92" s="206"/>
      <c r="AN92" s="207" t="s">
        <v>57</v>
      </c>
      <c r="AO92" s="206"/>
      <c r="AP92" s="209"/>
      <c r="AQ92" s="61" t="s">
        <v>58</v>
      </c>
      <c r="AR92" s="30"/>
      <c r="AS92" s="62" t="s">
        <v>59</v>
      </c>
      <c r="AT92" s="63" t="s">
        <v>60</v>
      </c>
      <c r="AU92" s="63" t="s">
        <v>61</v>
      </c>
      <c r="AV92" s="63" t="s">
        <v>62</v>
      </c>
      <c r="AW92" s="63" t="s">
        <v>63</v>
      </c>
      <c r="AX92" s="63" t="s">
        <v>64</v>
      </c>
      <c r="AY92" s="63" t="s">
        <v>65</v>
      </c>
      <c r="AZ92" s="63" t="s">
        <v>66</v>
      </c>
      <c r="BA92" s="63" t="s">
        <v>67</v>
      </c>
      <c r="BB92" s="63" t="s">
        <v>68</v>
      </c>
      <c r="BC92" s="63" t="s">
        <v>69</v>
      </c>
      <c r="BD92" s="64" t="s">
        <v>70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0" s="6" customFormat="1" ht="32.450000000000003" customHeight="1">
      <c r="B94" s="68"/>
      <c r="C94" s="69" t="s">
        <v>71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3">
        <f>ROUND(AG95,2)</f>
        <v>0</v>
      </c>
      <c r="AH94" s="213"/>
      <c r="AI94" s="213"/>
      <c r="AJ94" s="213"/>
      <c r="AK94" s="213"/>
      <c r="AL94" s="213"/>
      <c r="AM94" s="213"/>
      <c r="AN94" s="214">
        <f>SUM(AG94,AT94)</f>
        <v>0</v>
      </c>
      <c r="AO94" s="214"/>
      <c r="AP94" s="214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72</v>
      </c>
      <c r="BT94" s="77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0" s="7" customFormat="1" ht="16.5" customHeight="1">
      <c r="A95" s="78" t="s">
        <v>76</v>
      </c>
      <c r="B95" s="79"/>
      <c r="C95" s="80"/>
      <c r="D95" s="212" t="s">
        <v>13</v>
      </c>
      <c r="E95" s="212"/>
      <c r="F95" s="212"/>
      <c r="G95" s="212"/>
      <c r="H95" s="212"/>
      <c r="I95" s="81"/>
      <c r="J95" s="212" t="s">
        <v>16</v>
      </c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0">
        <f>'PHZ - Výmena svetlíka Ste...'!J28</f>
        <v>0</v>
      </c>
      <c r="AH95" s="211"/>
      <c r="AI95" s="211"/>
      <c r="AJ95" s="211"/>
      <c r="AK95" s="211"/>
      <c r="AL95" s="211"/>
      <c r="AM95" s="211"/>
      <c r="AN95" s="210">
        <f>SUM(AG95,AT95)</f>
        <v>0</v>
      </c>
      <c r="AO95" s="211"/>
      <c r="AP95" s="211"/>
      <c r="AQ95" s="82" t="s">
        <v>77</v>
      </c>
      <c r="AR95" s="79"/>
      <c r="AS95" s="83">
        <v>0</v>
      </c>
      <c r="AT95" s="84">
        <f>ROUND(SUM(AV95:AW95),2)</f>
        <v>0</v>
      </c>
      <c r="AU95" s="85">
        <f>'PHZ - Výmena svetlíka Ste...'!P126</f>
        <v>0</v>
      </c>
      <c r="AV95" s="84">
        <f>'PHZ - Výmena svetlíka Ste...'!J31</f>
        <v>0</v>
      </c>
      <c r="AW95" s="84">
        <f>'PHZ - Výmena svetlíka Ste...'!J32</f>
        <v>0</v>
      </c>
      <c r="AX95" s="84">
        <f>'PHZ - Výmena svetlíka Ste...'!J33</f>
        <v>0</v>
      </c>
      <c r="AY95" s="84">
        <f>'PHZ - Výmena svetlíka Ste...'!J34</f>
        <v>0</v>
      </c>
      <c r="AZ95" s="84">
        <f>'PHZ - Výmena svetlíka Ste...'!F31</f>
        <v>0</v>
      </c>
      <c r="BA95" s="84">
        <f>'PHZ - Výmena svetlíka Ste...'!F32</f>
        <v>0</v>
      </c>
      <c r="BB95" s="84">
        <f>'PHZ - Výmena svetlíka Ste...'!F33</f>
        <v>0</v>
      </c>
      <c r="BC95" s="84">
        <f>'PHZ - Výmena svetlíka Ste...'!F34</f>
        <v>0</v>
      </c>
      <c r="BD95" s="86">
        <f>'PHZ - Výmena svetlíka Ste...'!F35</f>
        <v>0</v>
      </c>
      <c r="BT95" s="87" t="s">
        <v>78</v>
      </c>
      <c r="BU95" s="87" t="s">
        <v>79</v>
      </c>
      <c r="BV95" s="87" t="s">
        <v>74</v>
      </c>
      <c r="BW95" s="87" t="s">
        <v>4</v>
      </c>
      <c r="BX95" s="87" t="s">
        <v>75</v>
      </c>
      <c r="CL95" s="87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PHZ - Výmena svetlíka St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5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80</v>
      </c>
      <c r="L4" s="17"/>
      <c r="M4" s="88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9"/>
      <c r="B6" s="30"/>
      <c r="C6" s="29"/>
      <c r="D6" s="24" t="s">
        <v>15</v>
      </c>
      <c r="E6" s="29"/>
      <c r="F6" s="29"/>
      <c r="G6" s="29"/>
      <c r="H6" s="29"/>
      <c r="I6" s="29"/>
      <c r="J6" s="29"/>
      <c r="K6" s="29"/>
      <c r="L6" s="42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96" t="s">
        <v>16</v>
      </c>
      <c r="F7" s="216"/>
      <c r="G7" s="216"/>
      <c r="H7" s="216"/>
      <c r="I7" s="29"/>
      <c r="J7" s="29"/>
      <c r="K7" s="29"/>
      <c r="L7" s="42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ht="11.25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17</v>
      </c>
      <c r="E9" s="29"/>
      <c r="F9" s="22" t="s">
        <v>1</v>
      </c>
      <c r="G9" s="29"/>
      <c r="H9" s="29"/>
      <c r="I9" s="24" t="s">
        <v>18</v>
      </c>
      <c r="J9" s="22" t="s">
        <v>1</v>
      </c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19</v>
      </c>
      <c r="E10" s="29"/>
      <c r="F10" s="22" t="s">
        <v>20</v>
      </c>
      <c r="G10" s="29"/>
      <c r="H10" s="29"/>
      <c r="I10" s="24" t="s">
        <v>21</v>
      </c>
      <c r="J10" s="55" t="str">
        <f>'Rekapitulácia stavby'!AN8</f>
        <v>27. 1. 2023</v>
      </c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23</v>
      </c>
      <c r="E12" s="29"/>
      <c r="F12" s="29"/>
      <c r="G12" s="29"/>
      <c r="H12" s="29"/>
      <c r="I12" s="24" t="s">
        <v>24</v>
      </c>
      <c r="J12" s="22" t="str">
        <f>IF('Rekapitulácia stavby'!AN10="","",'Rekapitulácia stavby'!AN10)</f>
        <v/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tr">
        <f>IF('Rekapitulácia stavby'!E11="","",'Rekapitulácia stavby'!E11)</f>
        <v xml:space="preserve"> </v>
      </c>
      <c r="F13" s="29"/>
      <c r="G13" s="29"/>
      <c r="H13" s="29"/>
      <c r="I13" s="24" t="s">
        <v>25</v>
      </c>
      <c r="J13" s="22" t="str">
        <f>IF('Rekapitulácia stavby'!AN11="","",'Rekapitulácia stavby'!AN11)</f>
        <v/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26</v>
      </c>
      <c r="E15" s="29"/>
      <c r="F15" s="29"/>
      <c r="G15" s="29"/>
      <c r="H15" s="29"/>
      <c r="I15" s="24" t="s">
        <v>24</v>
      </c>
      <c r="J15" s="25" t="str">
        <f>'Rekapitulácia stavby'!AN13</f>
        <v>Vyplň údaj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17" t="str">
        <f>'Rekapitulácia stavby'!E14</f>
        <v>Vyplň údaj</v>
      </c>
      <c r="F16" s="177"/>
      <c r="G16" s="177"/>
      <c r="H16" s="177"/>
      <c r="I16" s="24" t="s">
        <v>25</v>
      </c>
      <c r="J16" s="25" t="str">
        <f>'Rekapitulácia stavby'!AN14</f>
        <v>Vyplň údaj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28</v>
      </c>
      <c r="E18" s="29"/>
      <c r="F18" s="29"/>
      <c r="G18" s="29"/>
      <c r="H18" s="29"/>
      <c r="I18" s="24" t="s">
        <v>24</v>
      </c>
      <c r="J18" s="22" t="str">
        <f>IF('Rekapitulácia stavby'!AN16="","",'Rekapitulácia stavby'!AN16)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tr">
        <f>IF('Rekapitulácia stavby'!E17="","",'Rekapitulácia stavby'!E17)</f>
        <v xml:space="preserve"> </v>
      </c>
      <c r="F19" s="29"/>
      <c r="G19" s="29"/>
      <c r="H19" s="29"/>
      <c r="I19" s="24" t="s">
        <v>25</v>
      </c>
      <c r="J19" s="22" t="str">
        <f>IF('Rekapitulácia stavby'!AN17="","",'Rekapitulácia stavby'!AN17)</f>
        <v/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30</v>
      </c>
      <c r="E21" s="29"/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">
        <v>31</v>
      </c>
      <c r="F22" s="29"/>
      <c r="G22" s="29"/>
      <c r="H22" s="29"/>
      <c r="I22" s="24" t="s">
        <v>25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32</v>
      </c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89"/>
      <c r="B25" s="90"/>
      <c r="C25" s="89"/>
      <c r="D25" s="89"/>
      <c r="E25" s="182" t="s">
        <v>1</v>
      </c>
      <c r="F25" s="182"/>
      <c r="G25" s="182"/>
      <c r="H25" s="182"/>
      <c r="I25" s="89"/>
      <c r="J25" s="89"/>
      <c r="K25" s="89"/>
      <c r="L25" s="91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6"/>
      <c r="E27" s="66"/>
      <c r="F27" s="66"/>
      <c r="G27" s="66"/>
      <c r="H27" s="66"/>
      <c r="I27" s="66"/>
      <c r="J27" s="66"/>
      <c r="K27" s="66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92" t="s">
        <v>33</v>
      </c>
      <c r="E28" s="29"/>
      <c r="F28" s="29"/>
      <c r="G28" s="29"/>
      <c r="H28" s="29"/>
      <c r="I28" s="29"/>
      <c r="J28" s="71">
        <f>ROUND(J126, 2)</f>
        <v>0</v>
      </c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9"/>
      <c r="E30" s="29"/>
      <c r="F30" s="33" t="s">
        <v>35</v>
      </c>
      <c r="G30" s="29"/>
      <c r="H30" s="29"/>
      <c r="I30" s="33" t="s">
        <v>34</v>
      </c>
      <c r="J30" s="33" t="s">
        <v>36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3" t="s">
        <v>37</v>
      </c>
      <c r="E31" s="35" t="s">
        <v>38</v>
      </c>
      <c r="F31" s="94">
        <f>ROUND((SUM(BE126:BE189)),  2)</f>
        <v>0</v>
      </c>
      <c r="G31" s="95"/>
      <c r="H31" s="95"/>
      <c r="I31" s="96">
        <v>0.2</v>
      </c>
      <c r="J31" s="94">
        <f>ROUND(((SUM(BE126:BE189))*I31),  2)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35" t="s">
        <v>39</v>
      </c>
      <c r="F32" s="94">
        <f>ROUND((SUM(BF126:BF189)),  2)</f>
        <v>0</v>
      </c>
      <c r="G32" s="95"/>
      <c r="H32" s="95"/>
      <c r="I32" s="96">
        <v>0.2</v>
      </c>
      <c r="J32" s="94">
        <f>ROUND(((SUM(BF126:BF189))*I32), 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29"/>
      <c r="E33" s="24" t="s">
        <v>40</v>
      </c>
      <c r="F33" s="97">
        <f>ROUND((SUM(BG126:BG189)),  2)</f>
        <v>0</v>
      </c>
      <c r="G33" s="29"/>
      <c r="H33" s="29"/>
      <c r="I33" s="98">
        <v>0.2</v>
      </c>
      <c r="J33" s="97">
        <f>0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41</v>
      </c>
      <c r="F34" s="97">
        <f>ROUND((SUM(BH126:BH189)),  2)</f>
        <v>0</v>
      </c>
      <c r="G34" s="29"/>
      <c r="H34" s="29"/>
      <c r="I34" s="98">
        <v>0.2</v>
      </c>
      <c r="J34" s="97">
        <f>0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35" t="s">
        <v>42</v>
      </c>
      <c r="F35" s="94">
        <f>ROUND((SUM(BI126:BI189)),  2)</f>
        <v>0</v>
      </c>
      <c r="G35" s="95"/>
      <c r="H35" s="95"/>
      <c r="I35" s="96">
        <v>0</v>
      </c>
      <c r="J35" s="94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99"/>
      <c r="D37" s="100" t="s">
        <v>43</v>
      </c>
      <c r="E37" s="60"/>
      <c r="F37" s="60"/>
      <c r="G37" s="101" t="s">
        <v>44</v>
      </c>
      <c r="H37" s="102" t="s">
        <v>45</v>
      </c>
      <c r="I37" s="60"/>
      <c r="J37" s="103">
        <f>SUM(J28:J35)</f>
        <v>0</v>
      </c>
      <c r="K37" s="104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05" t="s">
        <v>49</v>
      </c>
      <c r="G61" s="45" t="s">
        <v>48</v>
      </c>
      <c r="H61" s="32"/>
      <c r="I61" s="32"/>
      <c r="J61" s="106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05" t="s">
        <v>49</v>
      </c>
      <c r="G76" s="45" t="s">
        <v>48</v>
      </c>
      <c r="H76" s="32"/>
      <c r="I76" s="32"/>
      <c r="J76" s="106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96" t="str">
        <f>E7</f>
        <v>Výmena svetlíka Steel aréna</v>
      </c>
      <c r="F85" s="216"/>
      <c r="G85" s="216"/>
      <c r="H85" s="216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19</v>
      </c>
      <c r="D87" s="29"/>
      <c r="E87" s="29"/>
      <c r="F87" s="22" t="str">
        <f>F10</f>
        <v xml:space="preserve"> </v>
      </c>
      <c r="G87" s="29"/>
      <c r="H87" s="29"/>
      <c r="I87" s="24" t="s">
        <v>21</v>
      </c>
      <c r="J87" s="55" t="str">
        <f>IF(J10="","",J10)</f>
        <v>27. 1. 2023</v>
      </c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>
      <c r="A89" s="29"/>
      <c r="B89" s="30"/>
      <c r="C89" s="24" t="s">
        <v>23</v>
      </c>
      <c r="D89" s="29"/>
      <c r="E89" s="29"/>
      <c r="F89" s="22" t="str">
        <f>E13</f>
        <v xml:space="preserve"> </v>
      </c>
      <c r="G89" s="29"/>
      <c r="H89" s="29"/>
      <c r="I89" s="24" t="s">
        <v>28</v>
      </c>
      <c r="J89" s="27" t="str">
        <f>E19</f>
        <v xml:space="preserve"> 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25.7" customHeight="1">
      <c r="A90" s="29"/>
      <c r="B90" s="30"/>
      <c r="C90" s="24" t="s">
        <v>26</v>
      </c>
      <c r="D90" s="29"/>
      <c r="E90" s="29"/>
      <c r="F90" s="22" t="str">
        <f>IF(E16="","",E16)</f>
        <v>Vyplň údaj</v>
      </c>
      <c r="G90" s="29"/>
      <c r="H90" s="29"/>
      <c r="I90" s="24" t="s">
        <v>30</v>
      </c>
      <c r="J90" s="27" t="str">
        <f>E22</f>
        <v>Ing. Miloš Singovszki, PhD., MBA</v>
      </c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7" t="s">
        <v>82</v>
      </c>
      <c r="D92" s="99"/>
      <c r="E92" s="99"/>
      <c r="F92" s="99"/>
      <c r="G92" s="99"/>
      <c r="H92" s="99"/>
      <c r="I92" s="99"/>
      <c r="J92" s="108" t="s">
        <v>83</v>
      </c>
      <c r="K92" s="9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09" t="s">
        <v>84</v>
      </c>
      <c r="D94" s="29"/>
      <c r="E94" s="29"/>
      <c r="F94" s="29"/>
      <c r="G94" s="29"/>
      <c r="H94" s="29"/>
      <c r="I94" s="29"/>
      <c r="J94" s="71">
        <f>J126</f>
        <v>0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85</v>
      </c>
    </row>
    <row r="95" spans="1:47" s="9" customFormat="1" ht="24.95" customHeight="1">
      <c r="B95" s="110"/>
      <c r="D95" s="111" t="s">
        <v>86</v>
      </c>
      <c r="E95" s="112"/>
      <c r="F95" s="112"/>
      <c r="G95" s="112"/>
      <c r="H95" s="112"/>
      <c r="I95" s="112"/>
      <c r="J95" s="113">
        <f>J127</f>
        <v>0</v>
      </c>
      <c r="L95" s="110"/>
    </row>
    <row r="96" spans="1:47" s="10" customFormat="1" ht="19.899999999999999" customHeight="1">
      <c r="B96" s="114"/>
      <c r="D96" s="115" t="s">
        <v>87</v>
      </c>
      <c r="E96" s="116"/>
      <c r="F96" s="116"/>
      <c r="G96" s="116"/>
      <c r="H96" s="116"/>
      <c r="I96" s="116"/>
      <c r="J96" s="117">
        <f>J128</f>
        <v>0</v>
      </c>
      <c r="L96" s="114"/>
    </row>
    <row r="97" spans="1:31" s="9" customFormat="1" ht="24.95" customHeight="1">
      <c r="B97" s="110"/>
      <c r="D97" s="111" t="s">
        <v>88</v>
      </c>
      <c r="E97" s="112"/>
      <c r="F97" s="112"/>
      <c r="G97" s="112"/>
      <c r="H97" s="112"/>
      <c r="I97" s="112"/>
      <c r="J97" s="113">
        <f>J138</f>
        <v>0</v>
      </c>
      <c r="L97" s="110"/>
    </row>
    <row r="98" spans="1:31" s="10" customFormat="1" ht="19.899999999999999" customHeight="1">
      <c r="B98" s="114"/>
      <c r="D98" s="115" t="s">
        <v>89</v>
      </c>
      <c r="E98" s="116"/>
      <c r="F98" s="116"/>
      <c r="G98" s="116"/>
      <c r="H98" s="116"/>
      <c r="I98" s="116"/>
      <c r="J98" s="117">
        <f>J139</f>
        <v>0</v>
      </c>
      <c r="L98" s="114"/>
    </row>
    <row r="99" spans="1:31" s="10" customFormat="1" ht="19.899999999999999" customHeight="1">
      <c r="B99" s="114"/>
      <c r="D99" s="115" t="s">
        <v>90</v>
      </c>
      <c r="E99" s="116"/>
      <c r="F99" s="116"/>
      <c r="G99" s="116"/>
      <c r="H99" s="116"/>
      <c r="I99" s="116"/>
      <c r="J99" s="117">
        <f>J142</f>
        <v>0</v>
      </c>
      <c r="L99" s="114"/>
    </row>
    <row r="100" spans="1:31" s="10" customFormat="1" ht="19.899999999999999" customHeight="1">
      <c r="B100" s="114"/>
      <c r="D100" s="115" t="s">
        <v>91</v>
      </c>
      <c r="E100" s="116"/>
      <c r="F100" s="116"/>
      <c r="G100" s="116"/>
      <c r="H100" s="116"/>
      <c r="I100" s="116"/>
      <c r="J100" s="117">
        <f>J146</f>
        <v>0</v>
      </c>
      <c r="L100" s="114"/>
    </row>
    <row r="101" spans="1:31" s="10" customFormat="1" ht="19.899999999999999" customHeight="1">
      <c r="B101" s="114"/>
      <c r="D101" s="115" t="s">
        <v>92</v>
      </c>
      <c r="E101" s="116"/>
      <c r="F101" s="116"/>
      <c r="G101" s="116"/>
      <c r="H101" s="116"/>
      <c r="I101" s="116"/>
      <c r="J101" s="117">
        <f>J160</f>
        <v>0</v>
      </c>
      <c r="L101" s="114"/>
    </row>
    <row r="102" spans="1:31" s="10" customFormat="1" ht="19.899999999999999" customHeight="1">
      <c r="B102" s="114"/>
      <c r="D102" s="115" t="s">
        <v>93</v>
      </c>
      <c r="E102" s="116"/>
      <c r="F102" s="116"/>
      <c r="G102" s="116"/>
      <c r="H102" s="116"/>
      <c r="I102" s="116"/>
      <c r="J102" s="117">
        <f>J166</f>
        <v>0</v>
      </c>
      <c r="L102" s="114"/>
    </row>
    <row r="103" spans="1:31" s="9" customFormat="1" ht="24.95" customHeight="1">
      <c r="B103" s="110"/>
      <c r="D103" s="111" t="s">
        <v>94</v>
      </c>
      <c r="E103" s="112"/>
      <c r="F103" s="112"/>
      <c r="G103" s="112"/>
      <c r="H103" s="112"/>
      <c r="I103" s="112"/>
      <c r="J103" s="113">
        <f>J171</f>
        <v>0</v>
      </c>
      <c r="L103" s="110"/>
    </row>
    <row r="104" spans="1:31" s="10" customFormat="1" ht="19.899999999999999" customHeight="1">
      <c r="B104" s="114"/>
      <c r="D104" s="115" t="s">
        <v>95</v>
      </c>
      <c r="E104" s="116"/>
      <c r="F104" s="116"/>
      <c r="G104" s="116"/>
      <c r="H104" s="116"/>
      <c r="I104" s="116"/>
      <c r="J104" s="117">
        <f>J172</f>
        <v>0</v>
      </c>
      <c r="L104" s="114"/>
    </row>
    <row r="105" spans="1:31" s="10" customFormat="1" ht="19.899999999999999" customHeight="1">
      <c r="B105" s="114"/>
      <c r="D105" s="115" t="s">
        <v>96</v>
      </c>
      <c r="E105" s="116"/>
      <c r="F105" s="116"/>
      <c r="G105" s="116"/>
      <c r="H105" s="116"/>
      <c r="I105" s="116"/>
      <c r="J105" s="117">
        <f>J176</f>
        <v>0</v>
      </c>
      <c r="L105" s="114"/>
    </row>
    <row r="106" spans="1:31" s="10" customFormat="1" ht="19.899999999999999" customHeight="1">
      <c r="B106" s="114"/>
      <c r="D106" s="115" t="s">
        <v>97</v>
      </c>
      <c r="E106" s="116"/>
      <c r="F106" s="116"/>
      <c r="G106" s="116"/>
      <c r="H106" s="116"/>
      <c r="I106" s="116"/>
      <c r="J106" s="117">
        <f>J180</f>
        <v>0</v>
      </c>
      <c r="L106" s="114"/>
    </row>
    <row r="107" spans="1:31" s="9" customFormat="1" ht="24.95" customHeight="1">
      <c r="B107" s="110"/>
      <c r="D107" s="111" t="s">
        <v>98</v>
      </c>
      <c r="E107" s="112"/>
      <c r="F107" s="112"/>
      <c r="G107" s="112"/>
      <c r="H107" s="112"/>
      <c r="I107" s="112"/>
      <c r="J107" s="113">
        <f>J183</f>
        <v>0</v>
      </c>
      <c r="L107" s="110"/>
    </row>
    <row r="108" spans="1:31" s="9" customFormat="1" ht="24.95" customHeight="1">
      <c r="B108" s="110"/>
      <c r="D108" s="111" t="s">
        <v>99</v>
      </c>
      <c r="E108" s="112"/>
      <c r="F108" s="112"/>
      <c r="G108" s="112"/>
      <c r="H108" s="112"/>
      <c r="I108" s="112"/>
      <c r="J108" s="113">
        <f>J185</f>
        <v>0</v>
      </c>
      <c r="L108" s="110"/>
    </row>
    <row r="109" spans="1:31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100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96" t="str">
        <f>E7</f>
        <v>Výmena svetlíka Steel aréna</v>
      </c>
      <c r="F118" s="216"/>
      <c r="G118" s="216"/>
      <c r="H118" s="216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F10</f>
        <v xml:space="preserve"> </v>
      </c>
      <c r="G120" s="29"/>
      <c r="H120" s="29"/>
      <c r="I120" s="24" t="s">
        <v>21</v>
      </c>
      <c r="J120" s="55" t="str">
        <f>IF(J10="","",J10)</f>
        <v>27. 1. 2023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E13</f>
        <v xml:space="preserve"> </v>
      </c>
      <c r="G122" s="29"/>
      <c r="H122" s="29"/>
      <c r="I122" s="24" t="s">
        <v>28</v>
      </c>
      <c r="J122" s="27" t="str">
        <f>E19</f>
        <v xml:space="preserve">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26</v>
      </c>
      <c r="D123" s="29"/>
      <c r="E123" s="29"/>
      <c r="F123" s="22" t="str">
        <f>IF(E16="","",E16)</f>
        <v>Vyplň údaj</v>
      </c>
      <c r="G123" s="29"/>
      <c r="H123" s="29"/>
      <c r="I123" s="24" t="s">
        <v>30</v>
      </c>
      <c r="J123" s="27" t="str">
        <f>E22</f>
        <v>Ing. Miloš Singovszki, PhD., MBA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18"/>
      <c r="B125" s="119"/>
      <c r="C125" s="120" t="s">
        <v>101</v>
      </c>
      <c r="D125" s="121" t="s">
        <v>58</v>
      </c>
      <c r="E125" s="121" t="s">
        <v>54</v>
      </c>
      <c r="F125" s="121" t="s">
        <v>55</v>
      </c>
      <c r="G125" s="121" t="s">
        <v>102</v>
      </c>
      <c r="H125" s="121" t="s">
        <v>103</v>
      </c>
      <c r="I125" s="121" t="s">
        <v>104</v>
      </c>
      <c r="J125" s="122" t="s">
        <v>83</v>
      </c>
      <c r="K125" s="123" t="s">
        <v>105</v>
      </c>
      <c r="L125" s="124"/>
      <c r="M125" s="62" t="s">
        <v>1</v>
      </c>
      <c r="N125" s="63" t="s">
        <v>37</v>
      </c>
      <c r="O125" s="63" t="s">
        <v>106</v>
      </c>
      <c r="P125" s="63" t="s">
        <v>107</v>
      </c>
      <c r="Q125" s="63" t="s">
        <v>108</v>
      </c>
      <c r="R125" s="63" t="s">
        <v>109</v>
      </c>
      <c r="S125" s="63" t="s">
        <v>110</v>
      </c>
      <c r="T125" s="64" t="s">
        <v>111</v>
      </c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</row>
    <row r="126" spans="1:63" s="2" customFormat="1" ht="22.9" customHeight="1">
      <c r="A126" s="29"/>
      <c r="B126" s="30"/>
      <c r="C126" s="69" t="s">
        <v>84</v>
      </c>
      <c r="D126" s="29"/>
      <c r="E126" s="29"/>
      <c r="F126" s="29"/>
      <c r="G126" s="29"/>
      <c r="H126" s="29"/>
      <c r="I126" s="29"/>
      <c r="J126" s="125">
        <f>BK126</f>
        <v>0</v>
      </c>
      <c r="K126" s="29"/>
      <c r="L126" s="30"/>
      <c r="M126" s="65"/>
      <c r="N126" s="56"/>
      <c r="O126" s="66"/>
      <c r="P126" s="126">
        <f>P127+P138+P171+P183+P185</f>
        <v>0</v>
      </c>
      <c r="Q126" s="66"/>
      <c r="R126" s="126">
        <f>R127+R138+R171+R183+R185</f>
        <v>40.245733324</v>
      </c>
      <c r="S126" s="66"/>
      <c r="T126" s="127">
        <f>T127+T138+T171+T183+T185</f>
        <v>9.9991293599999995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72</v>
      </c>
      <c r="AU126" s="14" t="s">
        <v>85</v>
      </c>
      <c r="BK126" s="128">
        <f>BK127+BK138+BK171+BK183+BK185</f>
        <v>0</v>
      </c>
    </row>
    <row r="127" spans="1:63" s="12" customFormat="1" ht="25.9" customHeight="1">
      <c r="B127" s="129"/>
      <c r="D127" s="130" t="s">
        <v>72</v>
      </c>
      <c r="E127" s="131" t="s">
        <v>112</v>
      </c>
      <c r="F127" s="131" t="s">
        <v>113</v>
      </c>
      <c r="I127" s="132"/>
      <c r="J127" s="133">
        <f>BK127</f>
        <v>0</v>
      </c>
      <c r="L127" s="129"/>
      <c r="M127" s="134"/>
      <c r="N127" s="135"/>
      <c r="O127" s="135"/>
      <c r="P127" s="136">
        <f>P128</f>
        <v>0</v>
      </c>
      <c r="Q127" s="135"/>
      <c r="R127" s="136">
        <f>R128</f>
        <v>0</v>
      </c>
      <c r="S127" s="135"/>
      <c r="T127" s="137">
        <f>T128</f>
        <v>0</v>
      </c>
      <c r="AR127" s="130" t="s">
        <v>78</v>
      </c>
      <c r="AT127" s="138" t="s">
        <v>72</v>
      </c>
      <c r="AU127" s="138" t="s">
        <v>73</v>
      </c>
      <c r="AY127" s="130" t="s">
        <v>114</v>
      </c>
      <c r="BK127" s="139">
        <f>BK128</f>
        <v>0</v>
      </c>
    </row>
    <row r="128" spans="1:63" s="12" customFormat="1" ht="22.9" customHeight="1">
      <c r="B128" s="129"/>
      <c r="D128" s="130" t="s">
        <v>72</v>
      </c>
      <c r="E128" s="140" t="s">
        <v>115</v>
      </c>
      <c r="F128" s="140" t="s">
        <v>116</v>
      </c>
      <c r="I128" s="132"/>
      <c r="J128" s="141">
        <f>BK128</f>
        <v>0</v>
      </c>
      <c r="L128" s="129"/>
      <c r="M128" s="134"/>
      <c r="N128" s="135"/>
      <c r="O128" s="135"/>
      <c r="P128" s="136">
        <f>SUM(P129:P137)</f>
        <v>0</v>
      </c>
      <c r="Q128" s="135"/>
      <c r="R128" s="136">
        <f>SUM(R129:R137)</f>
        <v>0</v>
      </c>
      <c r="S128" s="135"/>
      <c r="T128" s="137">
        <f>SUM(T129:T137)</f>
        <v>0</v>
      </c>
      <c r="AR128" s="130" t="s">
        <v>78</v>
      </c>
      <c r="AT128" s="138" t="s">
        <v>72</v>
      </c>
      <c r="AU128" s="138" t="s">
        <v>78</v>
      </c>
      <c r="AY128" s="130" t="s">
        <v>114</v>
      </c>
      <c r="BK128" s="139">
        <f>SUM(BK129:BK137)</f>
        <v>0</v>
      </c>
    </row>
    <row r="129" spans="1:65" s="2" customFormat="1" ht="24.2" customHeight="1">
      <c r="A129" s="29"/>
      <c r="B129" s="142"/>
      <c r="C129" s="143" t="s">
        <v>78</v>
      </c>
      <c r="D129" s="143" t="s">
        <v>117</v>
      </c>
      <c r="E129" s="144" t="s">
        <v>118</v>
      </c>
      <c r="F129" s="145" t="s">
        <v>119</v>
      </c>
      <c r="G129" s="146" t="s">
        <v>120</v>
      </c>
      <c r="H129" s="147">
        <v>9.9359999999999999</v>
      </c>
      <c r="I129" s="148"/>
      <c r="J129" s="149">
        <f t="shared" ref="J129:J137" si="0">ROUND(I129*H129,2)</f>
        <v>0</v>
      </c>
      <c r="K129" s="150"/>
      <c r="L129" s="30"/>
      <c r="M129" s="151" t="s">
        <v>1</v>
      </c>
      <c r="N129" s="152" t="s">
        <v>39</v>
      </c>
      <c r="O129" s="58"/>
      <c r="P129" s="153">
        <f t="shared" ref="P129:P137" si="1">O129*H129</f>
        <v>0</v>
      </c>
      <c r="Q129" s="153">
        <v>0</v>
      </c>
      <c r="R129" s="153">
        <f t="shared" ref="R129:R137" si="2">Q129*H129</f>
        <v>0</v>
      </c>
      <c r="S129" s="153">
        <v>0</v>
      </c>
      <c r="T129" s="154">
        <f t="shared" ref="T129:T137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5" t="s">
        <v>121</v>
      </c>
      <c r="AT129" s="155" t="s">
        <v>117</v>
      </c>
      <c r="AU129" s="155" t="s">
        <v>122</v>
      </c>
      <c r="AY129" s="14" t="s">
        <v>114</v>
      </c>
      <c r="BE129" s="156">
        <f t="shared" ref="BE129:BE137" si="4">IF(N129="základná",J129,0)</f>
        <v>0</v>
      </c>
      <c r="BF129" s="156">
        <f t="shared" ref="BF129:BF137" si="5">IF(N129="znížená",J129,0)</f>
        <v>0</v>
      </c>
      <c r="BG129" s="156">
        <f t="shared" ref="BG129:BG137" si="6">IF(N129="zákl. prenesená",J129,0)</f>
        <v>0</v>
      </c>
      <c r="BH129" s="156">
        <f t="shared" ref="BH129:BH137" si="7">IF(N129="zníž. prenesená",J129,0)</f>
        <v>0</v>
      </c>
      <c r="BI129" s="156">
        <f t="shared" ref="BI129:BI137" si="8">IF(N129="nulová",J129,0)</f>
        <v>0</v>
      </c>
      <c r="BJ129" s="14" t="s">
        <v>122</v>
      </c>
      <c r="BK129" s="156">
        <f t="shared" ref="BK129:BK137" si="9">ROUND(I129*H129,2)</f>
        <v>0</v>
      </c>
      <c r="BL129" s="14" t="s">
        <v>121</v>
      </c>
      <c r="BM129" s="155" t="s">
        <v>123</v>
      </c>
    </row>
    <row r="130" spans="1:65" s="2" customFormat="1" ht="24.2" customHeight="1">
      <c r="A130" s="29"/>
      <c r="B130" s="142"/>
      <c r="C130" s="143" t="s">
        <v>122</v>
      </c>
      <c r="D130" s="143" t="s">
        <v>117</v>
      </c>
      <c r="E130" s="144" t="s">
        <v>124</v>
      </c>
      <c r="F130" s="145" t="s">
        <v>125</v>
      </c>
      <c r="G130" s="146" t="s">
        <v>120</v>
      </c>
      <c r="H130" s="147">
        <v>99.36</v>
      </c>
      <c r="I130" s="148"/>
      <c r="J130" s="149">
        <f t="shared" si="0"/>
        <v>0</v>
      </c>
      <c r="K130" s="150"/>
      <c r="L130" s="30"/>
      <c r="M130" s="151" t="s">
        <v>1</v>
      </c>
      <c r="N130" s="152" t="s">
        <v>39</v>
      </c>
      <c r="O130" s="58"/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5" t="s">
        <v>121</v>
      </c>
      <c r="AT130" s="155" t="s">
        <v>117</v>
      </c>
      <c r="AU130" s="155" t="s">
        <v>122</v>
      </c>
      <c r="AY130" s="14" t="s">
        <v>114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122</v>
      </c>
      <c r="BK130" s="156">
        <f t="shared" si="9"/>
        <v>0</v>
      </c>
      <c r="BL130" s="14" t="s">
        <v>121</v>
      </c>
      <c r="BM130" s="155" t="s">
        <v>126</v>
      </c>
    </row>
    <row r="131" spans="1:65" s="2" customFormat="1" ht="21.75" customHeight="1">
      <c r="A131" s="29"/>
      <c r="B131" s="142"/>
      <c r="C131" s="143" t="s">
        <v>127</v>
      </c>
      <c r="D131" s="143" t="s">
        <v>117</v>
      </c>
      <c r="E131" s="144" t="s">
        <v>128</v>
      </c>
      <c r="F131" s="145" t="s">
        <v>129</v>
      </c>
      <c r="G131" s="146" t="s">
        <v>120</v>
      </c>
      <c r="H131" s="147">
        <v>9.9359999999999999</v>
      </c>
      <c r="I131" s="148"/>
      <c r="J131" s="149">
        <f t="shared" si="0"/>
        <v>0</v>
      </c>
      <c r="K131" s="150"/>
      <c r="L131" s="30"/>
      <c r="M131" s="151" t="s">
        <v>1</v>
      </c>
      <c r="N131" s="152" t="s">
        <v>39</v>
      </c>
      <c r="O131" s="58"/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5" t="s">
        <v>121</v>
      </c>
      <c r="AT131" s="155" t="s">
        <v>117</v>
      </c>
      <c r="AU131" s="155" t="s">
        <v>122</v>
      </c>
      <c r="AY131" s="14" t="s">
        <v>114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122</v>
      </c>
      <c r="BK131" s="156">
        <f t="shared" si="9"/>
        <v>0</v>
      </c>
      <c r="BL131" s="14" t="s">
        <v>121</v>
      </c>
      <c r="BM131" s="155" t="s">
        <v>130</v>
      </c>
    </row>
    <row r="132" spans="1:65" s="2" customFormat="1" ht="24.2" customHeight="1">
      <c r="A132" s="29"/>
      <c r="B132" s="142"/>
      <c r="C132" s="143" t="s">
        <v>121</v>
      </c>
      <c r="D132" s="143" t="s">
        <v>117</v>
      </c>
      <c r="E132" s="144" t="s">
        <v>131</v>
      </c>
      <c r="F132" s="145" t="s">
        <v>132</v>
      </c>
      <c r="G132" s="146" t="s">
        <v>120</v>
      </c>
      <c r="H132" s="147">
        <v>99.36</v>
      </c>
      <c r="I132" s="148"/>
      <c r="J132" s="149">
        <f t="shared" si="0"/>
        <v>0</v>
      </c>
      <c r="K132" s="150"/>
      <c r="L132" s="30"/>
      <c r="M132" s="151" t="s">
        <v>1</v>
      </c>
      <c r="N132" s="152" t="s">
        <v>39</v>
      </c>
      <c r="O132" s="58"/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5" t="s">
        <v>121</v>
      </c>
      <c r="AT132" s="155" t="s">
        <v>117</v>
      </c>
      <c r="AU132" s="155" t="s">
        <v>122</v>
      </c>
      <c r="AY132" s="14" t="s">
        <v>114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122</v>
      </c>
      <c r="BK132" s="156">
        <f t="shared" si="9"/>
        <v>0</v>
      </c>
      <c r="BL132" s="14" t="s">
        <v>121</v>
      </c>
      <c r="BM132" s="155" t="s">
        <v>133</v>
      </c>
    </row>
    <row r="133" spans="1:65" s="2" customFormat="1" ht="24.2" customHeight="1">
      <c r="A133" s="29"/>
      <c r="B133" s="142"/>
      <c r="C133" s="143" t="s">
        <v>134</v>
      </c>
      <c r="D133" s="143" t="s">
        <v>117</v>
      </c>
      <c r="E133" s="144" t="s">
        <v>135</v>
      </c>
      <c r="F133" s="145" t="s">
        <v>136</v>
      </c>
      <c r="G133" s="146" t="s">
        <v>120</v>
      </c>
      <c r="H133" s="147">
        <v>9.9359999999999999</v>
      </c>
      <c r="I133" s="148"/>
      <c r="J133" s="149">
        <f t="shared" si="0"/>
        <v>0</v>
      </c>
      <c r="K133" s="150"/>
      <c r="L133" s="30"/>
      <c r="M133" s="151" t="s">
        <v>1</v>
      </c>
      <c r="N133" s="152" t="s">
        <v>39</v>
      </c>
      <c r="O133" s="58"/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5" t="s">
        <v>121</v>
      </c>
      <c r="AT133" s="155" t="s">
        <v>117</v>
      </c>
      <c r="AU133" s="155" t="s">
        <v>122</v>
      </c>
      <c r="AY133" s="14" t="s">
        <v>114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122</v>
      </c>
      <c r="BK133" s="156">
        <f t="shared" si="9"/>
        <v>0</v>
      </c>
      <c r="BL133" s="14" t="s">
        <v>121</v>
      </c>
      <c r="BM133" s="155" t="s">
        <v>137</v>
      </c>
    </row>
    <row r="134" spans="1:65" s="2" customFormat="1" ht="24.2" customHeight="1">
      <c r="A134" s="29"/>
      <c r="B134" s="142"/>
      <c r="C134" s="143" t="s">
        <v>138</v>
      </c>
      <c r="D134" s="143" t="s">
        <v>117</v>
      </c>
      <c r="E134" s="144" t="s">
        <v>139</v>
      </c>
      <c r="F134" s="145" t="s">
        <v>140</v>
      </c>
      <c r="G134" s="146" t="s">
        <v>120</v>
      </c>
      <c r="H134" s="147">
        <v>198.72</v>
      </c>
      <c r="I134" s="148"/>
      <c r="J134" s="149">
        <f t="shared" si="0"/>
        <v>0</v>
      </c>
      <c r="K134" s="150"/>
      <c r="L134" s="30"/>
      <c r="M134" s="151" t="s">
        <v>1</v>
      </c>
      <c r="N134" s="152" t="s">
        <v>39</v>
      </c>
      <c r="O134" s="58"/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5" t="s">
        <v>121</v>
      </c>
      <c r="AT134" s="155" t="s">
        <v>117</v>
      </c>
      <c r="AU134" s="155" t="s">
        <v>122</v>
      </c>
      <c r="AY134" s="14" t="s">
        <v>114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122</v>
      </c>
      <c r="BK134" s="156">
        <f t="shared" si="9"/>
        <v>0</v>
      </c>
      <c r="BL134" s="14" t="s">
        <v>121</v>
      </c>
      <c r="BM134" s="155" t="s">
        <v>141</v>
      </c>
    </row>
    <row r="135" spans="1:65" s="2" customFormat="1" ht="24.2" customHeight="1">
      <c r="A135" s="29"/>
      <c r="B135" s="142"/>
      <c r="C135" s="143" t="s">
        <v>142</v>
      </c>
      <c r="D135" s="143" t="s">
        <v>117</v>
      </c>
      <c r="E135" s="144" t="s">
        <v>143</v>
      </c>
      <c r="F135" s="145" t="s">
        <v>144</v>
      </c>
      <c r="G135" s="146" t="s">
        <v>120</v>
      </c>
      <c r="H135" s="147">
        <v>4.968</v>
      </c>
      <c r="I135" s="148"/>
      <c r="J135" s="149">
        <f t="shared" si="0"/>
        <v>0</v>
      </c>
      <c r="K135" s="150"/>
      <c r="L135" s="30"/>
      <c r="M135" s="151" t="s">
        <v>1</v>
      </c>
      <c r="N135" s="152" t="s">
        <v>39</v>
      </c>
      <c r="O135" s="58"/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5" t="s">
        <v>121</v>
      </c>
      <c r="AT135" s="155" t="s">
        <v>117</v>
      </c>
      <c r="AU135" s="155" t="s">
        <v>122</v>
      </c>
      <c r="AY135" s="14" t="s">
        <v>114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122</v>
      </c>
      <c r="BK135" s="156">
        <f t="shared" si="9"/>
        <v>0</v>
      </c>
      <c r="BL135" s="14" t="s">
        <v>121</v>
      </c>
      <c r="BM135" s="155" t="s">
        <v>145</v>
      </c>
    </row>
    <row r="136" spans="1:65" s="2" customFormat="1" ht="24.2" customHeight="1">
      <c r="A136" s="29"/>
      <c r="B136" s="142"/>
      <c r="C136" s="143" t="s">
        <v>146</v>
      </c>
      <c r="D136" s="143" t="s">
        <v>117</v>
      </c>
      <c r="E136" s="144" t="s">
        <v>147</v>
      </c>
      <c r="F136" s="145" t="s">
        <v>148</v>
      </c>
      <c r="G136" s="146" t="s">
        <v>120</v>
      </c>
      <c r="H136" s="147">
        <v>1.9870000000000001</v>
      </c>
      <c r="I136" s="148"/>
      <c r="J136" s="149">
        <f t="shared" si="0"/>
        <v>0</v>
      </c>
      <c r="K136" s="150"/>
      <c r="L136" s="30"/>
      <c r="M136" s="151" t="s">
        <v>1</v>
      </c>
      <c r="N136" s="152" t="s">
        <v>39</v>
      </c>
      <c r="O136" s="58"/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5" t="s">
        <v>121</v>
      </c>
      <c r="AT136" s="155" t="s">
        <v>117</v>
      </c>
      <c r="AU136" s="155" t="s">
        <v>122</v>
      </c>
      <c r="AY136" s="14" t="s">
        <v>114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122</v>
      </c>
      <c r="BK136" s="156">
        <f t="shared" si="9"/>
        <v>0</v>
      </c>
      <c r="BL136" s="14" t="s">
        <v>121</v>
      </c>
      <c r="BM136" s="155" t="s">
        <v>149</v>
      </c>
    </row>
    <row r="137" spans="1:65" s="2" customFormat="1" ht="24.2" customHeight="1">
      <c r="A137" s="29"/>
      <c r="B137" s="142"/>
      <c r="C137" s="143" t="s">
        <v>115</v>
      </c>
      <c r="D137" s="143" t="s">
        <v>117</v>
      </c>
      <c r="E137" s="144" t="s">
        <v>150</v>
      </c>
      <c r="F137" s="145" t="s">
        <v>151</v>
      </c>
      <c r="G137" s="146" t="s">
        <v>120</v>
      </c>
      <c r="H137" s="147">
        <v>2.9809999999999999</v>
      </c>
      <c r="I137" s="148"/>
      <c r="J137" s="149">
        <f t="shared" si="0"/>
        <v>0</v>
      </c>
      <c r="K137" s="150"/>
      <c r="L137" s="30"/>
      <c r="M137" s="151" t="s">
        <v>1</v>
      </c>
      <c r="N137" s="152" t="s">
        <v>39</v>
      </c>
      <c r="O137" s="58"/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5" t="s">
        <v>121</v>
      </c>
      <c r="AT137" s="155" t="s">
        <v>117</v>
      </c>
      <c r="AU137" s="155" t="s">
        <v>122</v>
      </c>
      <c r="AY137" s="14" t="s">
        <v>114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122</v>
      </c>
      <c r="BK137" s="156">
        <f t="shared" si="9"/>
        <v>0</v>
      </c>
      <c r="BL137" s="14" t="s">
        <v>121</v>
      </c>
      <c r="BM137" s="155" t="s">
        <v>152</v>
      </c>
    </row>
    <row r="138" spans="1:65" s="12" customFormat="1" ht="25.9" customHeight="1">
      <c r="B138" s="129"/>
      <c r="D138" s="130" t="s">
        <v>72</v>
      </c>
      <c r="E138" s="131" t="s">
        <v>153</v>
      </c>
      <c r="F138" s="131" t="s">
        <v>154</v>
      </c>
      <c r="I138" s="132"/>
      <c r="J138" s="133">
        <f>BK138</f>
        <v>0</v>
      </c>
      <c r="L138" s="129"/>
      <c r="M138" s="134"/>
      <c r="N138" s="135"/>
      <c r="O138" s="135"/>
      <c r="P138" s="136">
        <f>P139+P142+P146+P160+P166</f>
        <v>0</v>
      </c>
      <c r="Q138" s="135"/>
      <c r="R138" s="136">
        <f>R139+R142+R146+R160+R166</f>
        <v>40.245733324</v>
      </c>
      <c r="S138" s="135"/>
      <c r="T138" s="137">
        <f>T139+T142+T146+T160+T166</f>
        <v>9.9361293599999989</v>
      </c>
      <c r="AR138" s="130" t="s">
        <v>122</v>
      </c>
      <c r="AT138" s="138" t="s">
        <v>72</v>
      </c>
      <c r="AU138" s="138" t="s">
        <v>73</v>
      </c>
      <c r="AY138" s="130" t="s">
        <v>114</v>
      </c>
      <c r="BK138" s="139">
        <f>BK139+BK142+BK146+BK160+BK166</f>
        <v>0</v>
      </c>
    </row>
    <row r="139" spans="1:65" s="12" customFormat="1" ht="22.9" customHeight="1">
      <c r="B139" s="129"/>
      <c r="D139" s="130" t="s">
        <v>72</v>
      </c>
      <c r="E139" s="140" t="s">
        <v>155</v>
      </c>
      <c r="F139" s="140" t="s">
        <v>156</v>
      </c>
      <c r="I139" s="132"/>
      <c r="J139" s="141">
        <f>BK139</f>
        <v>0</v>
      </c>
      <c r="L139" s="129"/>
      <c r="M139" s="134"/>
      <c r="N139" s="135"/>
      <c r="O139" s="135"/>
      <c r="P139" s="136">
        <f>SUM(P140:P141)</f>
        <v>0</v>
      </c>
      <c r="Q139" s="135"/>
      <c r="R139" s="136">
        <f>SUM(R140:R141)</f>
        <v>1.1144099999999999</v>
      </c>
      <c r="S139" s="135"/>
      <c r="T139" s="137">
        <f>SUM(T140:T141)</f>
        <v>0</v>
      </c>
      <c r="AR139" s="130" t="s">
        <v>122</v>
      </c>
      <c r="AT139" s="138" t="s">
        <v>72</v>
      </c>
      <c r="AU139" s="138" t="s">
        <v>78</v>
      </c>
      <c r="AY139" s="130" t="s">
        <v>114</v>
      </c>
      <c r="BK139" s="139">
        <f>SUM(BK140:BK141)</f>
        <v>0</v>
      </c>
    </row>
    <row r="140" spans="1:65" s="2" customFormat="1" ht="16.5" customHeight="1">
      <c r="A140" s="29"/>
      <c r="B140" s="142"/>
      <c r="C140" s="143" t="s">
        <v>157</v>
      </c>
      <c r="D140" s="143" t="s">
        <v>117</v>
      </c>
      <c r="E140" s="144" t="s">
        <v>158</v>
      </c>
      <c r="F140" s="145" t="s">
        <v>159</v>
      </c>
      <c r="G140" s="146" t="s">
        <v>160</v>
      </c>
      <c r="H140" s="147">
        <v>1842</v>
      </c>
      <c r="I140" s="148"/>
      <c r="J140" s="149">
        <f>ROUND(I140*H140,2)</f>
        <v>0</v>
      </c>
      <c r="K140" s="150"/>
      <c r="L140" s="30"/>
      <c r="M140" s="151" t="s">
        <v>1</v>
      </c>
      <c r="N140" s="152" t="s">
        <v>39</v>
      </c>
      <c r="O140" s="58"/>
      <c r="P140" s="153">
        <f>O140*H140</f>
        <v>0</v>
      </c>
      <c r="Q140" s="153">
        <v>6.0499999999999996E-4</v>
      </c>
      <c r="R140" s="153">
        <f>Q140*H140</f>
        <v>1.1144099999999999</v>
      </c>
      <c r="S140" s="153">
        <v>0</v>
      </c>
      <c r="T140" s="154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5" t="s">
        <v>161</v>
      </c>
      <c r="AT140" s="155" t="s">
        <v>117</v>
      </c>
      <c r="AU140" s="155" t="s">
        <v>122</v>
      </c>
      <c r="AY140" s="14" t="s">
        <v>114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122</v>
      </c>
      <c r="BK140" s="156">
        <f>ROUND(I140*H140,2)</f>
        <v>0</v>
      </c>
      <c r="BL140" s="14" t="s">
        <v>161</v>
      </c>
      <c r="BM140" s="155" t="s">
        <v>162</v>
      </c>
    </row>
    <row r="141" spans="1:65" s="2" customFormat="1" ht="24.2" customHeight="1">
      <c r="A141" s="29"/>
      <c r="B141" s="142"/>
      <c r="C141" s="143" t="s">
        <v>163</v>
      </c>
      <c r="D141" s="143" t="s">
        <v>117</v>
      </c>
      <c r="E141" s="144" t="s">
        <v>164</v>
      </c>
      <c r="F141" s="145" t="s">
        <v>165</v>
      </c>
      <c r="G141" s="146" t="s">
        <v>166</v>
      </c>
      <c r="H141" s="157"/>
      <c r="I141" s="148"/>
      <c r="J141" s="149">
        <f>ROUND(I141*H141,2)</f>
        <v>0</v>
      </c>
      <c r="K141" s="150"/>
      <c r="L141" s="30"/>
      <c r="M141" s="151" t="s">
        <v>1</v>
      </c>
      <c r="N141" s="152" t="s">
        <v>39</v>
      </c>
      <c r="O141" s="58"/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5" t="s">
        <v>161</v>
      </c>
      <c r="AT141" s="155" t="s">
        <v>117</v>
      </c>
      <c r="AU141" s="155" t="s">
        <v>122</v>
      </c>
      <c r="AY141" s="14" t="s">
        <v>114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122</v>
      </c>
      <c r="BK141" s="156">
        <f>ROUND(I141*H141,2)</f>
        <v>0</v>
      </c>
      <c r="BL141" s="14" t="s">
        <v>161</v>
      </c>
      <c r="BM141" s="155" t="s">
        <v>167</v>
      </c>
    </row>
    <row r="142" spans="1:65" s="12" customFormat="1" ht="22.9" customHeight="1">
      <c r="B142" s="129"/>
      <c r="D142" s="130" t="s">
        <v>72</v>
      </c>
      <c r="E142" s="140" t="s">
        <v>168</v>
      </c>
      <c r="F142" s="140" t="s">
        <v>169</v>
      </c>
      <c r="I142" s="132"/>
      <c r="J142" s="141">
        <f>BK142</f>
        <v>0</v>
      </c>
      <c r="L142" s="129"/>
      <c r="M142" s="134"/>
      <c r="N142" s="135"/>
      <c r="O142" s="135"/>
      <c r="P142" s="136">
        <f>SUM(P143:P145)</f>
        <v>0</v>
      </c>
      <c r="Q142" s="135"/>
      <c r="R142" s="136">
        <f>SUM(R143:R145)</f>
        <v>5.8113239999999999</v>
      </c>
      <c r="S142" s="135"/>
      <c r="T142" s="137">
        <f>SUM(T143:T145)</f>
        <v>0</v>
      </c>
      <c r="AR142" s="130" t="s">
        <v>122</v>
      </c>
      <c r="AT142" s="138" t="s">
        <v>72</v>
      </c>
      <c r="AU142" s="138" t="s">
        <v>78</v>
      </c>
      <c r="AY142" s="130" t="s">
        <v>114</v>
      </c>
      <c r="BK142" s="139">
        <f>SUM(BK143:BK145)</f>
        <v>0</v>
      </c>
    </row>
    <row r="143" spans="1:65" s="2" customFormat="1" ht="21.75" customHeight="1">
      <c r="A143" s="29"/>
      <c r="B143" s="142"/>
      <c r="C143" s="143" t="s">
        <v>170</v>
      </c>
      <c r="D143" s="143" t="s">
        <v>117</v>
      </c>
      <c r="E143" s="144" t="s">
        <v>171</v>
      </c>
      <c r="F143" s="145" t="s">
        <v>172</v>
      </c>
      <c r="G143" s="146" t="s">
        <v>173</v>
      </c>
      <c r="H143" s="147">
        <v>357.84</v>
      </c>
      <c r="I143" s="148"/>
      <c r="J143" s="149">
        <f>ROUND(I143*H143,2)</f>
        <v>0</v>
      </c>
      <c r="K143" s="150"/>
      <c r="L143" s="30"/>
      <c r="M143" s="151" t="s">
        <v>1</v>
      </c>
      <c r="N143" s="152" t="s">
        <v>39</v>
      </c>
      <c r="O143" s="58"/>
      <c r="P143" s="153">
        <f>O143*H143</f>
        <v>0</v>
      </c>
      <c r="Q143" s="153">
        <v>4.0000000000000001E-3</v>
      </c>
      <c r="R143" s="153">
        <f>Q143*H143</f>
        <v>1.43136</v>
      </c>
      <c r="S143" s="153">
        <v>0</v>
      </c>
      <c r="T143" s="154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5" t="s">
        <v>161</v>
      </c>
      <c r="AT143" s="155" t="s">
        <v>117</v>
      </c>
      <c r="AU143" s="155" t="s">
        <v>122</v>
      </c>
      <c r="AY143" s="14" t="s">
        <v>114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122</v>
      </c>
      <c r="BK143" s="156">
        <f>ROUND(I143*H143,2)</f>
        <v>0</v>
      </c>
      <c r="BL143" s="14" t="s">
        <v>161</v>
      </c>
      <c r="BM143" s="155" t="s">
        <v>174</v>
      </c>
    </row>
    <row r="144" spans="1:65" s="2" customFormat="1" ht="16.5" customHeight="1">
      <c r="A144" s="29"/>
      <c r="B144" s="142"/>
      <c r="C144" s="158" t="s">
        <v>175</v>
      </c>
      <c r="D144" s="158" t="s">
        <v>176</v>
      </c>
      <c r="E144" s="159" t="s">
        <v>177</v>
      </c>
      <c r="F144" s="160" t="s">
        <v>178</v>
      </c>
      <c r="G144" s="161" t="s">
        <v>173</v>
      </c>
      <c r="H144" s="162">
        <v>364.99700000000001</v>
      </c>
      <c r="I144" s="163"/>
      <c r="J144" s="164">
        <f>ROUND(I144*H144,2)</f>
        <v>0</v>
      </c>
      <c r="K144" s="165"/>
      <c r="L144" s="166"/>
      <c r="M144" s="167" t="s">
        <v>1</v>
      </c>
      <c r="N144" s="168" t="s">
        <v>39</v>
      </c>
      <c r="O144" s="58"/>
      <c r="P144" s="153">
        <f>O144*H144</f>
        <v>0</v>
      </c>
      <c r="Q144" s="153">
        <v>1.2E-2</v>
      </c>
      <c r="R144" s="153">
        <f>Q144*H144</f>
        <v>4.3799640000000002</v>
      </c>
      <c r="S144" s="153">
        <v>0</v>
      </c>
      <c r="T144" s="154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5" t="s">
        <v>179</v>
      </c>
      <c r="AT144" s="155" t="s">
        <v>176</v>
      </c>
      <c r="AU144" s="155" t="s">
        <v>122</v>
      </c>
      <c r="AY144" s="14" t="s">
        <v>114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122</v>
      </c>
      <c r="BK144" s="156">
        <f>ROUND(I144*H144,2)</f>
        <v>0</v>
      </c>
      <c r="BL144" s="14" t="s">
        <v>161</v>
      </c>
      <c r="BM144" s="155" t="s">
        <v>180</v>
      </c>
    </row>
    <row r="145" spans="1:65" s="2" customFormat="1" ht="24.2" customHeight="1">
      <c r="A145" s="29"/>
      <c r="B145" s="142"/>
      <c r="C145" s="143" t="s">
        <v>181</v>
      </c>
      <c r="D145" s="143" t="s">
        <v>117</v>
      </c>
      <c r="E145" s="144" t="s">
        <v>182</v>
      </c>
      <c r="F145" s="145" t="s">
        <v>183</v>
      </c>
      <c r="G145" s="146" t="s">
        <v>166</v>
      </c>
      <c r="H145" s="157"/>
      <c r="I145" s="148"/>
      <c r="J145" s="149">
        <f>ROUND(I145*H145,2)</f>
        <v>0</v>
      </c>
      <c r="K145" s="150"/>
      <c r="L145" s="30"/>
      <c r="M145" s="151" t="s">
        <v>1</v>
      </c>
      <c r="N145" s="152" t="s">
        <v>39</v>
      </c>
      <c r="O145" s="58"/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5" t="s">
        <v>161</v>
      </c>
      <c r="AT145" s="155" t="s">
        <v>117</v>
      </c>
      <c r="AU145" s="155" t="s">
        <v>122</v>
      </c>
      <c r="AY145" s="14" t="s">
        <v>114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122</v>
      </c>
      <c r="BK145" s="156">
        <f>ROUND(I145*H145,2)</f>
        <v>0</v>
      </c>
      <c r="BL145" s="14" t="s">
        <v>161</v>
      </c>
      <c r="BM145" s="155" t="s">
        <v>184</v>
      </c>
    </row>
    <row r="146" spans="1:65" s="12" customFormat="1" ht="22.9" customHeight="1">
      <c r="B146" s="129"/>
      <c r="D146" s="130" t="s">
        <v>72</v>
      </c>
      <c r="E146" s="140" t="s">
        <v>185</v>
      </c>
      <c r="F146" s="140" t="s">
        <v>186</v>
      </c>
      <c r="I146" s="132"/>
      <c r="J146" s="141">
        <f>BK146</f>
        <v>0</v>
      </c>
      <c r="L146" s="129"/>
      <c r="M146" s="134"/>
      <c r="N146" s="135"/>
      <c r="O146" s="135"/>
      <c r="P146" s="136">
        <f>SUM(P147:P159)</f>
        <v>0</v>
      </c>
      <c r="Q146" s="135"/>
      <c r="R146" s="136">
        <f>SUM(R147:R159)</f>
        <v>7.2427983239999998</v>
      </c>
      <c r="S146" s="135"/>
      <c r="T146" s="137">
        <f>SUM(T147:T159)</f>
        <v>8.4961293599999994</v>
      </c>
      <c r="AR146" s="130" t="s">
        <v>122</v>
      </c>
      <c r="AT146" s="138" t="s">
        <v>72</v>
      </c>
      <c r="AU146" s="138" t="s">
        <v>78</v>
      </c>
      <c r="AY146" s="130" t="s">
        <v>114</v>
      </c>
      <c r="BK146" s="139">
        <f>SUM(BK147:BK159)</f>
        <v>0</v>
      </c>
    </row>
    <row r="147" spans="1:65" s="2" customFormat="1" ht="24.2" customHeight="1">
      <c r="A147" s="29"/>
      <c r="B147" s="142"/>
      <c r="C147" s="143" t="s">
        <v>187</v>
      </c>
      <c r="D147" s="143" t="s">
        <v>117</v>
      </c>
      <c r="E147" s="144" t="s">
        <v>188</v>
      </c>
      <c r="F147" s="145" t="s">
        <v>189</v>
      </c>
      <c r="G147" s="146" t="s">
        <v>160</v>
      </c>
      <c r="H147" s="147">
        <v>142</v>
      </c>
      <c r="I147" s="148"/>
      <c r="J147" s="149">
        <f t="shared" ref="J147:J159" si="10">ROUND(I147*H147,2)</f>
        <v>0</v>
      </c>
      <c r="K147" s="150"/>
      <c r="L147" s="30"/>
      <c r="M147" s="151" t="s">
        <v>1</v>
      </c>
      <c r="N147" s="152" t="s">
        <v>39</v>
      </c>
      <c r="O147" s="58"/>
      <c r="P147" s="153">
        <f t="shared" ref="P147:P159" si="11">O147*H147</f>
        <v>0</v>
      </c>
      <c r="Q147" s="153">
        <v>1.2E-4</v>
      </c>
      <c r="R147" s="153">
        <f t="shared" ref="R147:R159" si="12">Q147*H147</f>
        <v>1.704E-2</v>
      </c>
      <c r="S147" s="153">
        <v>0</v>
      </c>
      <c r="T147" s="154">
        <f t="shared" ref="T147:T159" si="13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5" t="s">
        <v>161</v>
      </c>
      <c r="AT147" s="155" t="s">
        <v>117</v>
      </c>
      <c r="AU147" s="155" t="s">
        <v>122</v>
      </c>
      <c r="AY147" s="14" t="s">
        <v>114</v>
      </c>
      <c r="BE147" s="156">
        <f t="shared" ref="BE147:BE159" si="14">IF(N147="základná",J147,0)</f>
        <v>0</v>
      </c>
      <c r="BF147" s="156">
        <f t="shared" ref="BF147:BF159" si="15">IF(N147="znížená",J147,0)</f>
        <v>0</v>
      </c>
      <c r="BG147" s="156">
        <f t="shared" ref="BG147:BG159" si="16">IF(N147="zákl. prenesená",J147,0)</f>
        <v>0</v>
      </c>
      <c r="BH147" s="156">
        <f t="shared" ref="BH147:BH159" si="17">IF(N147="zníž. prenesená",J147,0)</f>
        <v>0</v>
      </c>
      <c r="BI147" s="156">
        <f t="shared" ref="BI147:BI159" si="18">IF(N147="nulová",J147,0)</f>
        <v>0</v>
      </c>
      <c r="BJ147" s="14" t="s">
        <v>122</v>
      </c>
      <c r="BK147" s="156">
        <f t="shared" ref="BK147:BK159" si="19">ROUND(I147*H147,2)</f>
        <v>0</v>
      </c>
      <c r="BL147" s="14" t="s">
        <v>161</v>
      </c>
      <c r="BM147" s="155" t="s">
        <v>190</v>
      </c>
    </row>
    <row r="148" spans="1:65" s="2" customFormat="1" ht="21.75" customHeight="1">
      <c r="A148" s="29"/>
      <c r="B148" s="142"/>
      <c r="C148" s="158" t="s">
        <v>161</v>
      </c>
      <c r="D148" s="158" t="s">
        <v>176</v>
      </c>
      <c r="E148" s="159" t="s">
        <v>191</v>
      </c>
      <c r="F148" s="160" t="s">
        <v>192</v>
      </c>
      <c r="G148" s="161" t="s">
        <v>173</v>
      </c>
      <c r="H148" s="162">
        <v>142</v>
      </c>
      <c r="I148" s="163"/>
      <c r="J148" s="164">
        <f t="shared" si="10"/>
        <v>0</v>
      </c>
      <c r="K148" s="165"/>
      <c r="L148" s="166"/>
      <c r="M148" s="167" t="s">
        <v>1</v>
      </c>
      <c r="N148" s="168" t="s">
        <v>39</v>
      </c>
      <c r="O148" s="58"/>
      <c r="P148" s="153">
        <f t="shared" si="11"/>
        <v>0</v>
      </c>
      <c r="Q148" s="153">
        <v>7.26E-3</v>
      </c>
      <c r="R148" s="153">
        <f t="shared" si="12"/>
        <v>1.0309200000000001</v>
      </c>
      <c r="S148" s="153">
        <v>0</v>
      </c>
      <c r="T148" s="154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5" t="s">
        <v>179</v>
      </c>
      <c r="AT148" s="155" t="s">
        <v>176</v>
      </c>
      <c r="AU148" s="155" t="s">
        <v>122</v>
      </c>
      <c r="AY148" s="14" t="s">
        <v>114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122</v>
      </c>
      <c r="BK148" s="156">
        <f t="shared" si="19"/>
        <v>0</v>
      </c>
      <c r="BL148" s="14" t="s">
        <v>161</v>
      </c>
      <c r="BM148" s="155" t="s">
        <v>193</v>
      </c>
    </row>
    <row r="149" spans="1:65" s="2" customFormat="1" ht="33" customHeight="1">
      <c r="A149" s="29"/>
      <c r="B149" s="142"/>
      <c r="C149" s="143" t="s">
        <v>194</v>
      </c>
      <c r="D149" s="143" t="s">
        <v>117</v>
      </c>
      <c r="E149" s="144" t="s">
        <v>195</v>
      </c>
      <c r="F149" s="145" t="s">
        <v>196</v>
      </c>
      <c r="G149" s="146" t="s">
        <v>197</v>
      </c>
      <c r="H149" s="147">
        <v>240</v>
      </c>
      <c r="I149" s="148"/>
      <c r="J149" s="149">
        <f t="shared" si="10"/>
        <v>0</v>
      </c>
      <c r="K149" s="150"/>
      <c r="L149" s="30"/>
      <c r="M149" s="151" t="s">
        <v>1</v>
      </c>
      <c r="N149" s="152" t="s">
        <v>39</v>
      </c>
      <c r="O149" s="58"/>
      <c r="P149" s="153">
        <f t="shared" si="11"/>
        <v>0</v>
      </c>
      <c r="Q149" s="153">
        <v>0</v>
      </c>
      <c r="R149" s="153">
        <f t="shared" si="12"/>
        <v>0</v>
      </c>
      <c r="S149" s="153">
        <v>0.02</v>
      </c>
      <c r="T149" s="154">
        <f t="shared" si="13"/>
        <v>4.8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5" t="s">
        <v>161</v>
      </c>
      <c r="AT149" s="155" t="s">
        <v>117</v>
      </c>
      <c r="AU149" s="155" t="s">
        <v>122</v>
      </c>
      <c r="AY149" s="14" t="s">
        <v>114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122</v>
      </c>
      <c r="BK149" s="156">
        <f t="shared" si="19"/>
        <v>0</v>
      </c>
      <c r="BL149" s="14" t="s">
        <v>161</v>
      </c>
      <c r="BM149" s="155" t="s">
        <v>198</v>
      </c>
    </row>
    <row r="150" spans="1:65" s="2" customFormat="1" ht="24.2" customHeight="1">
      <c r="A150" s="29"/>
      <c r="B150" s="142"/>
      <c r="C150" s="143" t="s">
        <v>199</v>
      </c>
      <c r="D150" s="143" t="s">
        <v>117</v>
      </c>
      <c r="E150" s="144" t="s">
        <v>200</v>
      </c>
      <c r="F150" s="145" t="s">
        <v>201</v>
      </c>
      <c r="G150" s="146" t="s">
        <v>173</v>
      </c>
      <c r="H150" s="147">
        <v>411.51600000000002</v>
      </c>
      <c r="I150" s="148"/>
      <c r="J150" s="149">
        <f t="shared" si="10"/>
        <v>0</v>
      </c>
      <c r="K150" s="150"/>
      <c r="L150" s="30"/>
      <c r="M150" s="151" t="s">
        <v>1</v>
      </c>
      <c r="N150" s="152" t="s">
        <v>39</v>
      </c>
      <c r="O150" s="58"/>
      <c r="P150" s="153">
        <f t="shared" si="11"/>
        <v>0</v>
      </c>
      <c r="Q150" s="153">
        <v>9.7389999999999994E-3</v>
      </c>
      <c r="R150" s="153">
        <f t="shared" si="12"/>
        <v>4.0077543239999995</v>
      </c>
      <c r="S150" s="153">
        <v>0</v>
      </c>
      <c r="T150" s="154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5" t="s">
        <v>161</v>
      </c>
      <c r="AT150" s="155" t="s">
        <v>117</v>
      </c>
      <c r="AU150" s="155" t="s">
        <v>122</v>
      </c>
      <c r="AY150" s="14" t="s">
        <v>114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122</v>
      </c>
      <c r="BK150" s="156">
        <f t="shared" si="19"/>
        <v>0</v>
      </c>
      <c r="BL150" s="14" t="s">
        <v>161</v>
      </c>
      <c r="BM150" s="155" t="s">
        <v>202</v>
      </c>
    </row>
    <row r="151" spans="1:65" s="2" customFormat="1" ht="24.2" customHeight="1">
      <c r="A151" s="29"/>
      <c r="B151" s="142"/>
      <c r="C151" s="143" t="s">
        <v>203</v>
      </c>
      <c r="D151" s="143" t="s">
        <v>117</v>
      </c>
      <c r="E151" s="144" t="s">
        <v>204</v>
      </c>
      <c r="F151" s="145" t="s">
        <v>205</v>
      </c>
      <c r="G151" s="146" t="s">
        <v>173</v>
      </c>
      <c r="H151" s="147">
        <v>284</v>
      </c>
      <c r="I151" s="148"/>
      <c r="J151" s="149">
        <f t="shared" si="10"/>
        <v>0</v>
      </c>
      <c r="K151" s="150"/>
      <c r="L151" s="30"/>
      <c r="M151" s="151" t="s">
        <v>1</v>
      </c>
      <c r="N151" s="152" t="s">
        <v>39</v>
      </c>
      <c r="O151" s="58"/>
      <c r="P151" s="153">
        <f t="shared" si="11"/>
        <v>0</v>
      </c>
      <c r="Q151" s="153">
        <v>3.01E-4</v>
      </c>
      <c r="R151" s="153">
        <f t="shared" si="12"/>
        <v>8.5484000000000004E-2</v>
      </c>
      <c r="S151" s="153">
        <v>0</v>
      </c>
      <c r="T151" s="154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5" t="s">
        <v>161</v>
      </c>
      <c r="AT151" s="155" t="s">
        <v>117</v>
      </c>
      <c r="AU151" s="155" t="s">
        <v>122</v>
      </c>
      <c r="AY151" s="14" t="s">
        <v>114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122</v>
      </c>
      <c r="BK151" s="156">
        <f t="shared" si="19"/>
        <v>0</v>
      </c>
      <c r="BL151" s="14" t="s">
        <v>161</v>
      </c>
      <c r="BM151" s="155" t="s">
        <v>206</v>
      </c>
    </row>
    <row r="152" spans="1:65" s="2" customFormat="1" ht="21.75" customHeight="1">
      <c r="A152" s="29"/>
      <c r="B152" s="142"/>
      <c r="C152" s="158" t="s">
        <v>7</v>
      </c>
      <c r="D152" s="158" t="s">
        <v>176</v>
      </c>
      <c r="E152" s="159" t="s">
        <v>191</v>
      </c>
      <c r="F152" s="160" t="s">
        <v>192</v>
      </c>
      <c r="G152" s="161" t="s">
        <v>173</v>
      </c>
      <c r="H152" s="162">
        <v>142</v>
      </c>
      <c r="I152" s="163"/>
      <c r="J152" s="164">
        <f t="shared" si="10"/>
        <v>0</v>
      </c>
      <c r="K152" s="165"/>
      <c r="L152" s="166"/>
      <c r="M152" s="167" t="s">
        <v>1</v>
      </c>
      <c r="N152" s="168" t="s">
        <v>39</v>
      </c>
      <c r="O152" s="58"/>
      <c r="P152" s="153">
        <f t="shared" si="11"/>
        <v>0</v>
      </c>
      <c r="Q152" s="153">
        <v>7.26E-3</v>
      </c>
      <c r="R152" s="153">
        <f t="shared" si="12"/>
        <v>1.0309200000000001</v>
      </c>
      <c r="S152" s="153">
        <v>0</v>
      </c>
      <c r="T152" s="154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5" t="s">
        <v>179</v>
      </c>
      <c r="AT152" s="155" t="s">
        <v>176</v>
      </c>
      <c r="AU152" s="155" t="s">
        <v>122</v>
      </c>
      <c r="AY152" s="14" t="s">
        <v>114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122</v>
      </c>
      <c r="BK152" s="156">
        <f t="shared" si="19"/>
        <v>0</v>
      </c>
      <c r="BL152" s="14" t="s">
        <v>161</v>
      </c>
      <c r="BM152" s="155" t="s">
        <v>207</v>
      </c>
    </row>
    <row r="153" spans="1:65" s="2" customFormat="1" ht="33" customHeight="1">
      <c r="A153" s="29"/>
      <c r="B153" s="142"/>
      <c r="C153" s="143" t="s">
        <v>208</v>
      </c>
      <c r="D153" s="143" t="s">
        <v>117</v>
      </c>
      <c r="E153" s="144" t="s">
        <v>209</v>
      </c>
      <c r="F153" s="145" t="s">
        <v>210</v>
      </c>
      <c r="G153" s="146" t="s">
        <v>160</v>
      </c>
      <c r="H153" s="147">
        <v>1325.3330000000001</v>
      </c>
      <c r="I153" s="148"/>
      <c r="J153" s="149">
        <f t="shared" si="10"/>
        <v>0</v>
      </c>
      <c r="K153" s="150"/>
      <c r="L153" s="30"/>
      <c r="M153" s="151" t="s">
        <v>1</v>
      </c>
      <c r="N153" s="152" t="s">
        <v>39</v>
      </c>
      <c r="O153" s="58"/>
      <c r="P153" s="153">
        <f t="shared" si="11"/>
        <v>0</v>
      </c>
      <c r="Q153" s="153">
        <v>0</v>
      </c>
      <c r="R153" s="153">
        <f t="shared" si="12"/>
        <v>0</v>
      </c>
      <c r="S153" s="153">
        <v>1.92E-3</v>
      </c>
      <c r="T153" s="154">
        <f t="shared" si="13"/>
        <v>2.5446393600000001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5" t="s">
        <v>161</v>
      </c>
      <c r="AT153" s="155" t="s">
        <v>117</v>
      </c>
      <c r="AU153" s="155" t="s">
        <v>122</v>
      </c>
      <c r="AY153" s="14" t="s">
        <v>114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122</v>
      </c>
      <c r="BK153" s="156">
        <f t="shared" si="19"/>
        <v>0</v>
      </c>
      <c r="BL153" s="14" t="s">
        <v>161</v>
      </c>
      <c r="BM153" s="155" t="s">
        <v>211</v>
      </c>
    </row>
    <row r="154" spans="1:65" s="2" customFormat="1" ht="24.2" customHeight="1">
      <c r="A154" s="29"/>
      <c r="B154" s="142"/>
      <c r="C154" s="143" t="s">
        <v>212</v>
      </c>
      <c r="D154" s="143" t="s">
        <v>117</v>
      </c>
      <c r="E154" s="144" t="s">
        <v>213</v>
      </c>
      <c r="F154" s="145" t="s">
        <v>214</v>
      </c>
      <c r="G154" s="146" t="s">
        <v>160</v>
      </c>
      <c r="H154" s="147">
        <v>284</v>
      </c>
      <c r="I154" s="148"/>
      <c r="J154" s="149">
        <f t="shared" si="10"/>
        <v>0</v>
      </c>
      <c r="K154" s="150"/>
      <c r="L154" s="30"/>
      <c r="M154" s="151" t="s">
        <v>1</v>
      </c>
      <c r="N154" s="152" t="s">
        <v>39</v>
      </c>
      <c r="O154" s="58"/>
      <c r="P154" s="153">
        <f t="shared" si="11"/>
        <v>0</v>
      </c>
      <c r="Q154" s="153">
        <v>1.3999999999999999E-4</v>
      </c>
      <c r="R154" s="153">
        <f t="shared" si="12"/>
        <v>3.9759999999999997E-2</v>
      </c>
      <c r="S154" s="153">
        <v>0</v>
      </c>
      <c r="T154" s="154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5" t="s">
        <v>161</v>
      </c>
      <c r="AT154" s="155" t="s">
        <v>117</v>
      </c>
      <c r="AU154" s="155" t="s">
        <v>122</v>
      </c>
      <c r="AY154" s="14" t="s">
        <v>114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122</v>
      </c>
      <c r="BK154" s="156">
        <f t="shared" si="19"/>
        <v>0</v>
      </c>
      <c r="BL154" s="14" t="s">
        <v>161</v>
      </c>
      <c r="BM154" s="155" t="s">
        <v>215</v>
      </c>
    </row>
    <row r="155" spans="1:65" s="2" customFormat="1" ht="21.75" customHeight="1">
      <c r="A155" s="29"/>
      <c r="B155" s="142"/>
      <c r="C155" s="158" t="s">
        <v>216</v>
      </c>
      <c r="D155" s="158" t="s">
        <v>176</v>
      </c>
      <c r="E155" s="159" t="s">
        <v>191</v>
      </c>
      <c r="F155" s="160" t="s">
        <v>192</v>
      </c>
      <c r="G155" s="161" t="s">
        <v>173</v>
      </c>
      <c r="H155" s="162">
        <v>142</v>
      </c>
      <c r="I155" s="163"/>
      <c r="J155" s="164">
        <f t="shared" si="10"/>
        <v>0</v>
      </c>
      <c r="K155" s="165"/>
      <c r="L155" s="166"/>
      <c r="M155" s="167" t="s">
        <v>1</v>
      </c>
      <c r="N155" s="168" t="s">
        <v>39</v>
      </c>
      <c r="O155" s="58"/>
      <c r="P155" s="153">
        <f t="shared" si="11"/>
        <v>0</v>
      </c>
      <c r="Q155" s="153">
        <v>7.26E-3</v>
      </c>
      <c r="R155" s="153">
        <f t="shared" si="12"/>
        <v>1.0309200000000001</v>
      </c>
      <c r="S155" s="153">
        <v>0</v>
      </c>
      <c r="T155" s="154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5" t="s">
        <v>179</v>
      </c>
      <c r="AT155" s="155" t="s">
        <v>176</v>
      </c>
      <c r="AU155" s="155" t="s">
        <v>122</v>
      </c>
      <c r="AY155" s="14" t="s">
        <v>114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122</v>
      </c>
      <c r="BK155" s="156">
        <f t="shared" si="19"/>
        <v>0</v>
      </c>
      <c r="BL155" s="14" t="s">
        <v>161</v>
      </c>
      <c r="BM155" s="155" t="s">
        <v>217</v>
      </c>
    </row>
    <row r="156" spans="1:65" s="2" customFormat="1" ht="24.2" customHeight="1">
      <c r="A156" s="29"/>
      <c r="B156" s="142"/>
      <c r="C156" s="143" t="s">
        <v>218</v>
      </c>
      <c r="D156" s="143" t="s">
        <v>117</v>
      </c>
      <c r="E156" s="144" t="s">
        <v>219</v>
      </c>
      <c r="F156" s="145" t="s">
        <v>220</v>
      </c>
      <c r="G156" s="146" t="s">
        <v>160</v>
      </c>
      <c r="H156" s="147">
        <v>242</v>
      </c>
      <c r="I156" s="148"/>
      <c r="J156" s="149">
        <f t="shared" si="10"/>
        <v>0</v>
      </c>
      <c r="K156" s="150"/>
      <c r="L156" s="30"/>
      <c r="M156" s="151" t="s">
        <v>1</v>
      </c>
      <c r="N156" s="152" t="s">
        <v>39</v>
      </c>
      <c r="O156" s="58"/>
      <c r="P156" s="153">
        <f t="shared" si="11"/>
        <v>0</v>
      </c>
      <c r="Q156" s="153">
        <v>0</v>
      </c>
      <c r="R156" s="153">
        <f t="shared" si="12"/>
        <v>0</v>
      </c>
      <c r="S156" s="153">
        <v>3.0699999999999998E-3</v>
      </c>
      <c r="T156" s="154">
        <f t="shared" si="13"/>
        <v>0.74293999999999993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5" t="s">
        <v>161</v>
      </c>
      <c r="AT156" s="155" t="s">
        <v>117</v>
      </c>
      <c r="AU156" s="155" t="s">
        <v>122</v>
      </c>
      <c r="AY156" s="14" t="s">
        <v>114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122</v>
      </c>
      <c r="BK156" s="156">
        <f t="shared" si="19"/>
        <v>0</v>
      </c>
      <c r="BL156" s="14" t="s">
        <v>161</v>
      </c>
      <c r="BM156" s="155" t="s">
        <v>221</v>
      </c>
    </row>
    <row r="157" spans="1:65" s="2" customFormat="1" ht="24.2" customHeight="1">
      <c r="A157" s="29"/>
      <c r="B157" s="142"/>
      <c r="C157" s="143" t="s">
        <v>222</v>
      </c>
      <c r="D157" s="143" t="s">
        <v>117</v>
      </c>
      <c r="E157" s="144" t="s">
        <v>223</v>
      </c>
      <c r="F157" s="145" t="s">
        <v>224</v>
      </c>
      <c r="G157" s="146" t="s">
        <v>160</v>
      </c>
      <c r="H157" s="147">
        <v>120</v>
      </c>
      <c r="I157" s="148"/>
      <c r="J157" s="149">
        <f t="shared" si="10"/>
        <v>0</v>
      </c>
      <c r="K157" s="150"/>
      <c r="L157" s="30"/>
      <c r="M157" s="151" t="s">
        <v>1</v>
      </c>
      <c r="N157" s="152" t="s">
        <v>39</v>
      </c>
      <c r="O157" s="58"/>
      <c r="P157" s="153">
        <f t="shared" si="11"/>
        <v>0</v>
      </c>
      <c r="Q157" s="153">
        <v>0</v>
      </c>
      <c r="R157" s="153">
        <f t="shared" si="12"/>
        <v>0</v>
      </c>
      <c r="S157" s="153">
        <v>1.64E-3</v>
      </c>
      <c r="T157" s="154">
        <f t="shared" si="13"/>
        <v>0.1968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5" t="s">
        <v>161</v>
      </c>
      <c r="AT157" s="155" t="s">
        <v>117</v>
      </c>
      <c r="AU157" s="155" t="s">
        <v>122</v>
      </c>
      <c r="AY157" s="14" t="s">
        <v>114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122</v>
      </c>
      <c r="BK157" s="156">
        <f t="shared" si="19"/>
        <v>0</v>
      </c>
      <c r="BL157" s="14" t="s">
        <v>161</v>
      </c>
      <c r="BM157" s="155" t="s">
        <v>225</v>
      </c>
    </row>
    <row r="158" spans="1:65" s="2" customFormat="1" ht="24.2" customHeight="1">
      <c r="A158" s="29"/>
      <c r="B158" s="142"/>
      <c r="C158" s="143" t="s">
        <v>226</v>
      </c>
      <c r="D158" s="143" t="s">
        <v>117</v>
      </c>
      <c r="E158" s="144" t="s">
        <v>227</v>
      </c>
      <c r="F158" s="145" t="s">
        <v>228</v>
      </c>
      <c r="G158" s="146" t="s">
        <v>160</v>
      </c>
      <c r="H158" s="147">
        <v>121</v>
      </c>
      <c r="I158" s="148"/>
      <c r="J158" s="149">
        <f t="shared" si="10"/>
        <v>0</v>
      </c>
      <c r="K158" s="150"/>
      <c r="L158" s="30"/>
      <c r="M158" s="151" t="s">
        <v>1</v>
      </c>
      <c r="N158" s="152" t="s">
        <v>39</v>
      </c>
      <c r="O158" s="58"/>
      <c r="P158" s="153">
        <f t="shared" si="11"/>
        <v>0</v>
      </c>
      <c r="Q158" s="153">
        <v>0</v>
      </c>
      <c r="R158" s="153">
        <f t="shared" si="12"/>
        <v>0</v>
      </c>
      <c r="S158" s="153">
        <v>1.75E-3</v>
      </c>
      <c r="T158" s="154">
        <f t="shared" si="13"/>
        <v>0.21174999999999999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5" t="s">
        <v>161</v>
      </c>
      <c r="AT158" s="155" t="s">
        <v>117</v>
      </c>
      <c r="AU158" s="155" t="s">
        <v>122</v>
      </c>
      <c r="AY158" s="14" t="s">
        <v>114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122</v>
      </c>
      <c r="BK158" s="156">
        <f t="shared" si="19"/>
        <v>0</v>
      </c>
      <c r="BL158" s="14" t="s">
        <v>161</v>
      </c>
      <c r="BM158" s="155" t="s">
        <v>229</v>
      </c>
    </row>
    <row r="159" spans="1:65" s="2" customFormat="1" ht="24.2" customHeight="1">
      <c r="A159" s="29"/>
      <c r="B159" s="142"/>
      <c r="C159" s="143" t="s">
        <v>230</v>
      </c>
      <c r="D159" s="143" t="s">
        <v>117</v>
      </c>
      <c r="E159" s="144" t="s">
        <v>231</v>
      </c>
      <c r="F159" s="145" t="s">
        <v>232</v>
      </c>
      <c r="G159" s="146" t="s">
        <v>166</v>
      </c>
      <c r="H159" s="157"/>
      <c r="I159" s="148"/>
      <c r="J159" s="149">
        <f t="shared" si="10"/>
        <v>0</v>
      </c>
      <c r="K159" s="150"/>
      <c r="L159" s="30"/>
      <c r="M159" s="151" t="s">
        <v>1</v>
      </c>
      <c r="N159" s="152" t="s">
        <v>39</v>
      </c>
      <c r="O159" s="58"/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5" t="s">
        <v>161</v>
      </c>
      <c r="AT159" s="155" t="s">
        <v>117</v>
      </c>
      <c r="AU159" s="155" t="s">
        <v>122</v>
      </c>
      <c r="AY159" s="14" t="s">
        <v>114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122</v>
      </c>
      <c r="BK159" s="156">
        <f t="shared" si="19"/>
        <v>0</v>
      </c>
      <c r="BL159" s="14" t="s">
        <v>161</v>
      </c>
      <c r="BM159" s="155" t="s">
        <v>233</v>
      </c>
    </row>
    <row r="160" spans="1:65" s="12" customFormat="1" ht="22.9" customHeight="1">
      <c r="B160" s="129"/>
      <c r="D160" s="130" t="s">
        <v>72</v>
      </c>
      <c r="E160" s="140" t="s">
        <v>234</v>
      </c>
      <c r="F160" s="140" t="s">
        <v>235</v>
      </c>
      <c r="I160" s="132"/>
      <c r="J160" s="141">
        <f>BK160</f>
        <v>0</v>
      </c>
      <c r="L160" s="129"/>
      <c r="M160" s="134"/>
      <c r="N160" s="135"/>
      <c r="O160" s="135"/>
      <c r="P160" s="136">
        <f>SUM(P161:P165)</f>
        <v>0</v>
      </c>
      <c r="Q160" s="135"/>
      <c r="R160" s="136">
        <f>SUM(R161:R165)</f>
        <v>25.744599999999998</v>
      </c>
      <c r="S160" s="135"/>
      <c r="T160" s="137">
        <f>SUM(T161:T165)</f>
        <v>1.44</v>
      </c>
      <c r="AR160" s="130" t="s">
        <v>122</v>
      </c>
      <c r="AT160" s="138" t="s">
        <v>72</v>
      </c>
      <c r="AU160" s="138" t="s">
        <v>78</v>
      </c>
      <c r="AY160" s="130" t="s">
        <v>114</v>
      </c>
      <c r="BK160" s="139">
        <f>SUM(BK161:BK165)</f>
        <v>0</v>
      </c>
    </row>
    <row r="161" spans="1:65" s="2" customFormat="1" ht="24.2" customHeight="1">
      <c r="A161" s="29"/>
      <c r="B161" s="142"/>
      <c r="C161" s="143" t="s">
        <v>236</v>
      </c>
      <c r="D161" s="143" t="s">
        <v>117</v>
      </c>
      <c r="E161" s="144" t="s">
        <v>237</v>
      </c>
      <c r="F161" s="145" t="s">
        <v>238</v>
      </c>
      <c r="G161" s="146" t="s">
        <v>173</v>
      </c>
      <c r="H161" s="147">
        <v>1988</v>
      </c>
      <c r="I161" s="148"/>
      <c r="J161" s="149">
        <f>ROUND(I161*H161,2)</f>
        <v>0</v>
      </c>
      <c r="K161" s="150"/>
      <c r="L161" s="30"/>
      <c r="M161" s="151" t="s">
        <v>1</v>
      </c>
      <c r="N161" s="152" t="s">
        <v>39</v>
      </c>
      <c r="O161" s="58"/>
      <c r="P161" s="153">
        <f>O161*H161</f>
        <v>0</v>
      </c>
      <c r="Q161" s="153">
        <v>1E-4</v>
      </c>
      <c r="R161" s="153">
        <f>Q161*H161</f>
        <v>0.1988</v>
      </c>
      <c r="S161" s="153">
        <v>0</v>
      </c>
      <c r="T161" s="154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5" t="s">
        <v>161</v>
      </c>
      <c r="AT161" s="155" t="s">
        <v>117</v>
      </c>
      <c r="AU161" s="155" t="s">
        <v>122</v>
      </c>
      <c r="AY161" s="14" t="s">
        <v>114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122</v>
      </c>
      <c r="BK161" s="156">
        <f>ROUND(I161*H161,2)</f>
        <v>0</v>
      </c>
      <c r="BL161" s="14" t="s">
        <v>161</v>
      </c>
      <c r="BM161" s="155" t="s">
        <v>239</v>
      </c>
    </row>
    <row r="162" spans="1:65" s="2" customFormat="1" ht="24.2" customHeight="1">
      <c r="A162" s="29"/>
      <c r="B162" s="142"/>
      <c r="C162" s="143" t="s">
        <v>240</v>
      </c>
      <c r="D162" s="143" t="s">
        <v>117</v>
      </c>
      <c r="E162" s="144" t="s">
        <v>241</v>
      </c>
      <c r="F162" s="145" t="s">
        <v>242</v>
      </c>
      <c r="G162" s="146" t="s">
        <v>173</v>
      </c>
      <c r="H162" s="147">
        <v>1988</v>
      </c>
      <c r="I162" s="148"/>
      <c r="J162" s="149">
        <f>ROUND(I162*H162,2)</f>
        <v>0</v>
      </c>
      <c r="K162" s="150"/>
      <c r="L162" s="30"/>
      <c r="M162" s="151" t="s">
        <v>1</v>
      </c>
      <c r="N162" s="152" t="s">
        <v>39</v>
      </c>
      <c r="O162" s="58"/>
      <c r="P162" s="153">
        <f>O162*H162</f>
        <v>0</v>
      </c>
      <c r="Q162" s="153">
        <v>4.0000000000000002E-4</v>
      </c>
      <c r="R162" s="153">
        <f>Q162*H162</f>
        <v>0.79520000000000002</v>
      </c>
      <c r="S162" s="153">
        <v>0</v>
      </c>
      <c r="T162" s="154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5" t="s">
        <v>161</v>
      </c>
      <c r="AT162" s="155" t="s">
        <v>117</v>
      </c>
      <c r="AU162" s="155" t="s">
        <v>122</v>
      </c>
      <c r="AY162" s="14" t="s">
        <v>114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122</v>
      </c>
      <c r="BK162" s="156">
        <f>ROUND(I162*H162,2)</f>
        <v>0</v>
      </c>
      <c r="BL162" s="14" t="s">
        <v>161</v>
      </c>
      <c r="BM162" s="155" t="s">
        <v>243</v>
      </c>
    </row>
    <row r="163" spans="1:65" s="2" customFormat="1" ht="33" customHeight="1">
      <c r="A163" s="29"/>
      <c r="B163" s="142"/>
      <c r="C163" s="158" t="s">
        <v>244</v>
      </c>
      <c r="D163" s="158" t="s">
        <v>176</v>
      </c>
      <c r="E163" s="159" t="s">
        <v>245</v>
      </c>
      <c r="F163" s="160" t="s">
        <v>246</v>
      </c>
      <c r="G163" s="161" t="s">
        <v>173</v>
      </c>
      <c r="H163" s="162">
        <v>1988</v>
      </c>
      <c r="I163" s="163"/>
      <c r="J163" s="164">
        <f>ROUND(I163*H163,2)</f>
        <v>0</v>
      </c>
      <c r="K163" s="165"/>
      <c r="L163" s="166"/>
      <c r="M163" s="167" t="s">
        <v>1</v>
      </c>
      <c r="N163" s="168" t="s">
        <v>39</v>
      </c>
      <c r="O163" s="58"/>
      <c r="P163" s="153">
        <f>O163*H163</f>
        <v>0</v>
      </c>
      <c r="Q163" s="153">
        <v>1.2449999999999999E-2</v>
      </c>
      <c r="R163" s="153">
        <f>Q163*H163</f>
        <v>24.750599999999999</v>
      </c>
      <c r="S163" s="153">
        <v>0</v>
      </c>
      <c r="T163" s="154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5" t="s">
        <v>179</v>
      </c>
      <c r="AT163" s="155" t="s">
        <v>176</v>
      </c>
      <c r="AU163" s="155" t="s">
        <v>122</v>
      </c>
      <c r="AY163" s="14" t="s">
        <v>114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122</v>
      </c>
      <c r="BK163" s="156">
        <f>ROUND(I163*H163,2)</f>
        <v>0</v>
      </c>
      <c r="BL163" s="14" t="s">
        <v>161</v>
      </c>
      <c r="BM163" s="155" t="s">
        <v>247</v>
      </c>
    </row>
    <row r="164" spans="1:65" s="2" customFormat="1" ht="16.5" customHeight="1">
      <c r="A164" s="29"/>
      <c r="B164" s="142"/>
      <c r="C164" s="143" t="s">
        <v>248</v>
      </c>
      <c r="D164" s="143" t="s">
        <v>117</v>
      </c>
      <c r="E164" s="144" t="s">
        <v>249</v>
      </c>
      <c r="F164" s="145" t="s">
        <v>250</v>
      </c>
      <c r="G164" s="146" t="s">
        <v>173</v>
      </c>
      <c r="H164" s="147">
        <v>720</v>
      </c>
      <c r="I164" s="148"/>
      <c r="J164" s="149">
        <f>ROUND(I164*H164,2)</f>
        <v>0</v>
      </c>
      <c r="K164" s="150"/>
      <c r="L164" s="30"/>
      <c r="M164" s="151" t="s">
        <v>1</v>
      </c>
      <c r="N164" s="152" t="s">
        <v>39</v>
      </c>
      <c r="O164" s="58"/>
      <c r="P164" s="153">
        <f>O164*H164</f>
        <v>0</v>
      </c>
      <c r="Q164" s="153">
        <v>0</v>
      </c>
      <c r="R164" s="153">
        <f>Q164*H164</f>
        <v>0</v>
      </c>
      <c r="S164" s="153">
        <v>2E-3</v>
      </c>
      <c r="T164" s="154">
        <f>S164*H164</f>
        <v>1.44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5" t="s">
        <v>161</v>
      </c>
      <c r="AT164" s="155" t="s">
        <v>117</v>
      </c>
      <c r="AU164" s="155" t="s">
        <v>122</v>
      </c>
      <c r="AY164" s="14" t="s">
        <v>114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122</v>
      </c>
      <c r="BK164" s="156">
        <f>ROUND(I164*H164,2)</f>
        <v>0</v>
      </c>
      <c r="BL164" s="14" t="s">
        <v>161</v>
      </c>
      <c r="BM164" s="155" t="s">
        <v>251</v>
      </c>
    </row>
    <row r="165" spans="1:65" s="2" customFormat="1" ht="24.2" customHeight="1">
      <c r="A165" s="29"/>
      <c r="B165" s="142"/>
      <c r="C165" s="143" t="s">
        <v>179</v>
      </c>
      <c r="D165" s="143" t="s">
        <v>117</v>
      </c>
      <c r="E165" s="144" t="s">
        <v>252</v>
      </c>
      <c r="F165" s="145" t="s">
        <v>253</v>
      </c>
      <c r="G165" s="146" t="s">
        <v>166</v>
      </c>
      <c r="H165" s="157"/>
      <c r="I165" s="148"/>
      <c r="J165" s="149">
        <f>ROUND(I165*H165,2)</f>
        <v>0</v>
      </c>
      <c r="K165" s="150"/>
      <c r="L165" s="30"/>
      <c r="M165" s="151" t="s">
        <v>1</v>
      </c>
      <c r="N165" s="152" t="s">
        <v>39</v>
      </c>
      <c r="O165" s="58"/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5" t="s">
        <v>161</v>
      </c>
      <c r="AT165" s="155" t="s">
        <v>117</v>
      </c>
      <c r="AU165" s="155" t="s">
        <v>122</v>
      </c>
      <c r="AY165" s="14" t="s">
        <v>114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122</v>
      </c>
      <c r="BK165" s="156">
        <f>ROUND(I165*H165,2)</f>
        <v>0</v>
      </c>
      <c r="BL165" s="14" t="s">
        <v>161</v>
      </c>
      <c r="BM165" s="155" t="s">
        <v>254</v>
      </c>
    </row>
    <row r="166" spans="1:65" s="12" customFormat="1" ht="22.9" customHeight="1">
      <c r="B166" s="129"/>
      <c r="D166" s="130" t="s">
        <v>72</v>
      </c>
      <c r="E166" s="140" t="s">
        <v>255</v>
      </c>
      <c r="F166" s="140" t="s">
        <v>256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SUM(P167:P170)</f>
        <v>0</v>
      </c>
      <c r="Q166" s="135"/>
      <c r="R166" s="136">
        <f>SUM(R167:R170)</f>
        <v>0.33260099999999998</v>
      </c>
      <c r="S166" s="135"/>
      <c r="T166" s="137">
        <f>SUM(T167:T170)</f>
        <v>0</v>
      </c>
      <c r="AR166" s="130" t="s">
        <v>122</v>
      </c>
      <c r="AT166" s="138" t="s">
        <v>72</v>
      </c>
      <c r="AU166" s="138" t="s">
        <v>78</v>
      </c>
      <c r="AY166" s="130" t="s">
        <v>114</v>
      </c>
      <c r="BK166" s="139">
        <f>SUM(BK167:BK170)</f>
        <v>0</v>
      </c>
    </row>
    <row r="167" spans="1:65" s="2" customFormat="1" ht="24.2" customHeight="1">
      <c r="A167" s="29"/>
      <c r="B167" s="142"/>
      <c r="C167" s="143" t="s">
        <v>257</v>
      </c>
      <c r="D167" s="143" t="s">
        <v>117</v>
      </c>
      <c r="E167" s="144" t="s">
        <v>258</v>
      </c>
      <c r="F167" s="145" t="s">
        <v>259</v>
      </c>
      <c r="G167" s="146" t="s">
        <v>173</v>
      </c>
      <c r="H167" s="147">
        <v>870</v>
      </c>
      <c r="I167" s="148"/>
      <c r="J167" s="149">
        <f>ROUND(I167*H167,2)</f>
        <v>0</v>
      </c>
      <c r="K167" s="150"/>
      <c r="L167" s="30"/>
      <c r="M167" s="151" t="s">
        <v>1</v>
      </c>
      <c r="N167" s="152" t="s">
        <v>39</v>
      </c>
      <c r="O167" s="58"/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5" t="s">
        <v>161</v>
      </c>
      <c r="AT167" s="155" t="s">
        <v>117</v>
      </c>
      <c r="AU167" s="155" t="s">
        <v>122</v>
      </c>
      <c r="AY167" s="14" t="s">
        <v>114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122</v>
      </c>
      <c r="BK167" s="156">
        <f>ROUND(I167*H167,2)</f>
        <v>0</v>
      </c>
      <c r="BL167" s="14" t="s">
        <v>161</v>
      </c>
      <c r="BM167" s="155" t="s">
        <v>260</v>
      </c>
    </row>
    <row r="168" spans="1:65" s="2" customFormat="1" ht="24.2" customHeight="1">
      <c r="A168" s="29"/>
      <c r="B168" s="142"/>
      <c r="C168" s="143" t="s">
        <v>261</v>
      </c>
      <c r="D168" s="143" t="s">
        <v>117</v>
      </c>
      <c r="E168" s="144" t="s">
        <v>262</v>
      </c>
      <c r="F168" s="145" t="s">
        <v>263</v>
      </c>
      <c r="G168" s="146" t="s">
        <v>173</v>
      </c>
      <c r="H168" s="147">
        <v>870</v>
      </c>
      <c r="I168" s="148"/>
      <c r="J168" s="149">
        <f>ROUND(I168*H168,2)</f>
        <v>0</v>
      </c>
      <c r="K168" s="150"/>
      <c r="L168" s="30"/>
      <c r="M168" s="151" t="s">
        <v>1</v>
      </c>
      <c r="N168" s="152" t="s">
        <v>39</v>
      </c>
      <c r="O168" s="58"/>
      <c r="P168" s="153">
        <f>O168*H168</f>
        <v>0</v>
      </c>
      <c r="Q168" s="153">
        <v>2.3065999999999999E-4</v>
      </c>
      <c r="R168" s="153">
        <f>Q168*H168</f>
        <v>0.2006742</v>
      </c>
      <c r="S168" s="153">
        <v>0</v>
      </c>
      <c r="T168" s="154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5" t="s">
        <v>161</v>
      </c>
      <c r="AT168" s="155" t="s">
        <v>117</v>
      </c>
      <c r="AU168" s="155" t="s">
        <v>122</v>
      </c>
      <c r="AY168" s="14" t="s">
        <v>114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122</v>
      </c>
      <c r="BK168" s="156">
        <f>ROUND(I168*H168,2)</f>
        <v>0</v>
      </c>
      <c r="BL168" s="14" t="s">
        <v>161</v>
      </c>
      <c r="BM168" s="155" t="s">
        <v>264</v>
      </c>
    </row>
    <row r="169" spans="1:65" s="2" customFormat="1" ht="24.2" customHeight="1">
      <c r="A169" s="29"/>
      <c r="B169" s="142"/>
      <c r="C169" s="143" t="s">
        <v>265</v>
      </c>
      <c r="D169" s="143" t="s">
        <v>117</v>
      </c>
      <c r="E169" s="144" t="s">
        <v>266</v>
      </c>
      <c r="F169" s="145" t="s">
        <v>267</v>
      </c>
      <c r="G169" s="146" t="s">
        <v>173</v>
      </c>
      <c r="H169" s="147">
        <v>870</v>
      </c>
      <c r="I169" s="148"/>
      <c r="J169" s="149">
        <f>ROUND(I169*H169,2)</f>
        <v>0</v>
      </c>
      <c r="K169" s="150"/>
      <c r="L169" s="30"/>
      <c r="M169" s="151" t="s">
        <v>1</v>
      </c>
      <c r="N169" s="152" t="s">
        <v>39</v>
      </c>
      <c r="O169" s="58"/>
      <c r="P169" s="153">
        <f>O169*H169</f>
        <v>0</v>
      </c>
      <c r="Q169" s="153">
        <v>1.5034E-4</v>
      </c>
      <c r="R169" s="153">
        <f>Q169*H169</f>
        <v>0.13079579999999999</v>
      </c>
      <c r="S169" s="153">
        <v>0</v>
      </c>
      <c r="T169" s="154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5" t="s">
        <v>161</v>
      </c>
      <c r="AT169" s="155" t="s">
        <v>117</v>
      </c>
      <c r="AU169" s="155" t="s">
        <v>122</v>
      </c>
      <c r="AY169" s="14" t="s">
        <v>114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122</v>
      </c>
      <c r="BK169" s="156">
        <f>ROUND(I169*H169,2)</f>
        <v>0</v>
      </c>
      <c r="BL169" s="14" t="s">
        <v>161</v>
      </c>
      <c r="BM169" s="155" t="s">
        <v>268</v>
      </c>
    </row>
    <row r="170" spans="1:65" s="2" customFormat="1" ht="24.2" customHeight="1">
      <c r="A170" s="29"/>
      <c r="B170" s="142"/>
      <c r="C170" s="143" t="s">
        <v>269</v>
      </c>
      <c r="D170" s="143" t="s">
        <v>117</v>
      </c>
      <c r="E170" s="144" t="s">
        <v>270</v>
      </c>
      <c r="F170" s="145" t="s">
        <v>271</v>
      </c>
      <c r="G170" s="146" t="s">
        <v>173</v>
      </c>
      <c r="H170" s="147">
        <v>870</v>
      </c>
      <c r="I170" s="148"/>
      <c r="J170" s="149">
        <f>ROUND(I170*H170,2)</f>
        <v>0</v>
      </c>
      <c r="K170" s="150"/>
      <c r="L170" s="30"/>
      <c r="M170" s="151" t="s">
        <v>1</v>
      </c>
      <c r="N170" s="152" t="s">
        <v>39</v>
      </c>
      <c r="O170" s="58"/>
      <c r="P170" s="153">
        <f>O170*H170</f>
        <v>0</v>
      </c>
      <c r="Q170" s="153">
        <v>1.3E-6</v>
      </c>
      <c r="R170" s="153">
        <f>Q170*H170</f>
        <v>1.1310000000000001E-3</v>
      </c>
      <c r="S170" s="153">
        <v>0</v>
      </c>
      <c r="T170" s="154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5" t="s">
        <v>161</v>
      </c>
      <c r="AT170" s="155" t="s">
        <v>117</v>
      </c>
      <c r="AU170" s="155" t="s">
        <v>122</v>
      </c>
      <c r="AY170" s="14" t="s">
        <v>114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122</v>
      </c>
      <c r="BK170" s="156">
        <f>ROUND(I170*H170,2)</f>
        <v>0</v>
      </c>
      <c r="BL170" s="14" t="s">
        <v>161</v>
      </c>
      <c r="BM170" s="155" t="s">
        <v>272</v>
      </c>
    </row>
    <row r="171" spans="1:65" s="12" customFormat="1" ht="25.9" customHeight="1">
      <c r="B171" s="129"/>
      <c r="D171" s="130" t="s">
        <v>72</v>
      </c>
      <c r="E171" s="131" t="s">
        <v>176</v>
      </c>
      <c r="F171" s="131" t="s">
        <v>273</v>
      </c>
      <c r="I171" s="132"/>
      <c r="J171" s="133">
        <f>BK171</f>
        <v>0</v>
      </c>
      <c r="L171" s="129"/>
      <c r="M171" s="134"/>
      <c r="N171" s="135"/>
      <c r="O171" s="135"/>
      <c r="P171" s="136">
        <f>P172+P176+P180</f>
        <v>0</v>
      </c>
      <c r="Q171" s="135"/>
      <c r="R171" s="136">
        <f>R172+R176+R180</f>
        <v>0</v>
      </c>
      <c r="S171" s="135"/>
      <c r="T171" s="137">
        <f>T172+T176+T180</f>
        <v>6.3E-2</v>
      </c>
      <c r="AR171" s="130" t="s">
        <v>127</v>
      </c>
      <c r="AT171" s="138" t="s">
        <v>72</v>
      </c>
      <c r="AU171" s="138" t="s">
        <v>73</v>
      </c>
      <c r="AY171" s="130" t="s">
        <v>114</v>
      </c>
      <c r="BK171" s="139">
        <f>BK172+BK176+BK180</f>
        <v>0</v>
      </c>
    </row>
    <row r="172" spans="1:65" s="12" customFormat="1" ht="22.9" customHeight="1">
      <c r="B172" s="129"/>
      <c r="D172" s="130" t="s">
        <v>72</v>
      </c>
      <c r="E172" s="140" t="s">
        <v>274</v>
      </c>
      <c r="F172" s="140" t="s">
        <v>275</v>
      </c>
      <c r="I172" s="132"/>
      <c r="J172" s="141">
        <f>BK172</f>
        <v>0</v>
      </c>
      <c r="L172" s="129"/>
      <c r="M172" s="134"/>
      <c r="N172" s="135"/>
      <c r="O172" s="135"/>
      <c r="P172" s="136">
        <f>SUM(P173:P175)</f>
        <v>0</v>
      </c>
      <c r="Q172" s="135"/>
      <c r="R172" s="136">
        <f>SUM(R173:R175)</f>
        <v>0</v>
      </c>
      <c r="S172" s="135"/>
      <c r="T172" s="137">
        <f>SUM(T173:T175)</f>
        <v>6.3E-2</v>
      </c>
      <c r="AR172" s="130" t="s">
        <v>127</v>
      </c>
      <c r="AT172" s="138" t="s">
        <v>72</v>
      </c>
      <c r="AU172" s="138" t="s">
        <v>78</v>
      </c>
      <c r="AY172" s="130" t="s">
        <v>114</v>
      </c>
      <c r="BK172" s="139">
        <f>SUM(BK173:BK175)</f>
        <v>0</v>
      </c>
    </row>
    <row r="173" spans="1:65" s="2" customFormat="1" ht="24.2" customHeight="1">
      <c r="A173" s="29"/>
      <c r="B173" s="142"/>
      <c r="C173" s="143" t="s">
        <v>276</v>
      </c>
      <c r="D173" s="143" t="s">
        <v>117</v>
      </c>
      <c r="E173" s="144" t="s">
        <v>277</v>
      </c>
      <c r="F173" s="145" t="s">
        <v>278</v>
      </c>
      <c r="G173" s="146" t="s">
        <v>160</v>
      </c>
      <c r="H173" s="147">
        <v>100</v>
      </c>
      <c r="I173" s="148"/>
      <c r="J173" s="149">
        <f>ROUND(I173*H173,2)</f>
        <v>0</v>
      </c>
      <c r="K173" s="150"/>
      <c r="L173" s="30"/>
      <c r="M173" s="151" t="s">
        <v>1</v>
      </c>
      <c r="N173" s="152" t="s">
        <v>39</v>
      </c>
      <c r="O173" s="58"/>
      <c r="P173" s="153">
        <f>O173*H173</f>
        <v>0</v>
      </c>
      <c r="Q173" s="153">
        <v>0</v>
      </c>
      <c r="R173" s="153">
        <f>Q173*H173</f>
        <v>0</v>
      </c>
      <c r="S173" s="153">
        <v>0</v>
      </c>
      <c r="T173" s="154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5" t="s">
        <v>279</v>
      </c>
      <c r="AT173" s="155" t="s">
        <v>117</v>
      </c>
      <c r="AU173" s="155" t="s">
        <v>122</v>
      </c>
      <c r="AY173" s="14" t="s">
        <v>114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122</v>
      </c>
      <c r="BK173" s="156">
        <f>ROUND(I173*H173,2)</f>
        <v>0</v>
      </c>
      <c r="BL173" s="14" t="s">
        <v>279</v>
      </c>
      <c r="BM173" s="155" t="s">
        <v>280</v>
      </c>
    </row>
    <row r="174" spans="1:65" s="2" customFormat="1" ht="24.2" customHeight="1">
      <c r="A174" s="29"/>
      <c r="B174" s="142"/>
      <c r="C174" s="143" t="s">
        <v>281</v>
      </c>
      <c r="D174" s="143" t="s">
        <v>117</v>
      </c>
      <c r="E174" s="144" t="s">
        <v>282</v>
      </c>
      <c r="F174" s="145" t="s">
        <v>283</v>
      </c>
      <c r="G174" s="146" t="s">
        <v>160</v>
      </c>
      <c r="H174" s="147">
        <v>100</v>
      </c>
      <c r="I174" s="148"/>
      <c r="J174" s="149">
        <f>ROUND(I174*H174,2)</f>
        <v>0</v>
      </c>
      <c r="K174" s="150"/>
      <c r="L174" s="30"/>
      <c r="M174" s="151" t="s">
        <v>1</v>
      </c>
      <c r="N174" s="152" t="s">
        <v>39</v>
      </c>
      <c r="O174" s="58"/>
      <c r="P174" s="153">
        <f>O174*H174</f>
        <v>0</v>
      </c>
      <c r="Q174" s="153">
        <v>0</v>
      </c>
      <c r="R174" s="153">
        <f>Q174*H174</f>
        <v>0</v>
      </c>
      <c r="S174" s="153">
        <v>6.3000000000000003E-4</v>
      </c>
      <c r="T174" s="154">
        <f>S174*H174</f>
        <v>6.3E-2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5" t="s">
        <v>279</v>
      </c>
      <c r="AT174" s="155" t="s">
        <v>117</v>
      </c>
      <c r="AU174" s="155" t="s">
        <v>122</v>
      </c>
      <c r="AY174" s="14" t="s">
        <v>114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122</v>
      </c>
      <c r="BK174" s="156">
        <f>ROUND(I174*H174,2)</f>
        <v>0</v>
      </c>
      <c r="BL174" s="14" t="s">
        <v>279</v>
      </c>
      <c r="BM174" s="155" t="s">
        <v>284</v>
      </c>
    </row>
    <row r="175" spans="1:65" s="2" customFormat="1" ht="33" customHeight="1">
      <c r="A175" s="29"/>
      <c r="B175" s="142"/>
      <c r="C175" s="143" t="s">
        <v>285</v>
      </c>
      <c r="D175" s="143" t="s">
        <v>117</v>
      </c>
      <c r="E175" s="144" t="s">
        <v>286</v>
      </c>
      <c r="F175" s="145" t="s">
        <v>287</v>
      </c>
      <c r="G175" s="146" t="s">
        <v>166</v>
      </c>
      <c r="H175" s="157"/>
      <c r="I175" s="148"/>
      <c r="J175" s="149">
        <f>ROUND(I175*H175,2)</f>
        <v>0</v>
      </c>
      <c r="K175" s="150"/>
      <c r="L175" s="30"/>
      <c r="M175" s="151" t="s">
        <v>1</v>
      </c>
      <c r="N175" s="152" t="s">
        <v>39</v>
      </c>
      <c r="O175" s="58"/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5" t="s">
        <v>279</v>
      </c>
      <c r="AT175" s="155" t="s">
        <v>117</v>
      </c>
      <c r="AU175" s="155" t="s">
        <v>122</v>
      </c>
      <c r="AY175" s="14" t="s">
        <v>114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122</v>
      </c>
      <c r="BK175" s="156">
        <f>ROUND(I175*H175,2)</f>
        <v>0</v>
      </c>
      <c r="BL175" s="14" t="s">
        <v>279</v>
      </c>
      <c r="BM175" s="155" t="s">
        <v>288</v>
      </c>
    </row>
    <row r="176" spans="1:65" s="12" customFormat="1" ht="22.9" customHeight="1">
      <c r="B176" s="129"/>
      <c r="D176" s="130" t="s">
        <v>72</v>
      </c>
      <c r="E176" s="140" t="s">
        <v>289</v>
      </c>
      <c r="F176" s="140" t="s">
        <v>290</v>
      </c>
      <c r="I176" s="132"/>
      <c r="J176" s="141">
        <f>BK176</f>
        <v>0</v>
      </c>
      <c r="L176" s="129"/>
      <c r="M176" s="134"/>
      <c r="N176" s="135"/>
      <c r="O176" s="135"/>
      <c r="P176" s="136">
        <f>SUM(P177:P179)</f>
        <v>0</v>
      </c>
      <c r="Q176" s="135"/>
      <c r="R176" s="136">
        <f>SUM(R177:R179)</f>
        <v>0</v>
      </c>
      <c r="S176" s="135"/>
      <c r="T176" s="137">
        <f>SUM(T177:T179)</f>
        <v>0</v>
      </c>
      <c r="AR176" s="130" t="s">
        <v>127</v>
      </c>
      <c r="AT176" s="138" t="s">
        <v>72</v>
      </c>
      <c r="AU176" s="138" t="s">
        <v>78</v>
      </c>
      <c r="AY176" s="130" t="s">
        <v>114</v>
      </c>
      <c r="BK176" s="139">
        <f>SUM(BK177:BK179)</f>
        <v>0</v>
      </c>
    </row>
    <row r="177" spans="1:65" s="2" customFormat="1" ht="16.5" customHeight="1">
      <c r="A177" s="29"/>
      <c r="B177" s="142"/>
      <c r="C177" s="143" t="s">
        <v>291</v>
      </c>
      <c r="D177" s="143" t="s">
        <v>117</v>
      </c>
      <c r="E177" s="144" t="s">
        <v>292</v>
      </c>
      <c r="F177" s="145" t="s">
        <v>293</v>
      </c>
      <c r="G177" s="146" t="s">
        <v>197</v>
      </c>
      <c r="H177" s="147">
        <v>2</v>
      </c>
      <c r="I177" s="148"/>
      <c r="J177" s="149">
        <f>ROUND(I177*H177,2)</f>
        <v>0</v>
      </c>
      <c r="K177" s="150"/>
      <c r="L177" s="30"/>
      <c r="M177" s="151" t="s">
        <v>1</v>
      </c>
      <c r="N177" s="152" t="s">
        <v>39</v>
      </c>
      <c r="O177" s="58"/>
      <c r="P177" s="153">
        <f>O177*H177</f>
        <v>0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5" t="s">
        <v>279</v>
      </c>
      <c r="AT177" s="155" t="s">
        <v>117</v>
      </c>
      <c r="AU177" s="155" t="s">
        <v>122</v>
      </c>
      <c r="AY177" s="14" t="s">
        <v>114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122</v>
      </c>
      <c r="BK177" s="156">
        <f>ROUND(I177*H177,2)</f>
        <v>0</v>
      </c>
      <c r="BL177" s="14" t="s">
        <v>279</v>
      </c>
      <c r="BM177" s="155" t="s">
        <v>294</v>
      </c>
    </row>
    <row r="178" spans="1:65" s="2" customFormat="1" ht="16.5" customHeight="1">
      <c r="A178" s="29"/>
      <c r="B178" s="142"/>
      <c r="C178" s="143" t="s">
        <v>295</v>
      </c>
      <c r="D178" s="143" t="s">
        <v>117</v>
      </c>
      <c r="E178" s="144" t="s">
        <v>296</v>
      </c>
      <c r="F178" s="145" t="s">
        <v>297</v>
      </c>
      <c r="G178" s="146" t="s">
        <v>197</v>
      </c>
      <c r="H178" s="147">
        <v>2</v>
      </c>
      <c r="I178" s="148"/>
      <c r="J178" s="149">
        <f>ROUND(I178*H178,2)</f>
        <v>0</v>
      </c>
      <c r="K178" s="150"/>
      <c r="L178" s="30"/>
      <c r="M178" s="151" t="s">
        <v>1</v>
      </c>
      <c r="N178" s="152" t="s">
        <v>39</v>
      </c>
      <c r="O178" s="58"/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5" t="s">
        <v>279</v>
      </c>
      <c r="AT178" s="155" t="s">
        <v>117</v>
      </c>
      <c r="AU178" s="155" t="s">
        <v>122</v>
      </c>
      <c r="AY178" s="14" t="s">
        <v>114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122</v>
      </c>
      <c r="BK178" s="156">
        <f>ROUND(I178*H178,2)</f>
        <v>0</v>
      </c>
      <c r="BL178" s="14" t="s">
        <v>279</v>
      </c>
      <c r="BM178" s="155" t="s">
        <v>298</v>
      </c>
    </row>
    <row r="179" spans="1:65" s="2" customFormat="1" ht="33" customHeight="1">
      <c r="A179" s="29"/>
      <c r="B179" s="142"/>
      <c r="C179" s="143" t="s">
        <v>299</v>
      </c>
      <c r="D179" s="143" t="s">
        <v>117</v>
      </c>
      <c r="E179" s="144" t="s">
        <v>300</v>
      </c>
      <c r="F179" s="145" t="s">
        <v>301</v>
      </c>
      <c r="G179" s="146" t="s">
        <v>197</v>
      </c>
      <c r="H179" s="147">
        <v>2</v>
      </c>
      <c r="I179" s="148"/>
      <c r="J179" s="149">
        <f>ROUND(I179*H179,2)</f>
        <v>0</v>
      </c>
      <c r="K179" s="150"/>
      <c r="L179" s="30"/>
      <c r="M179" s="151" t="s">
        <v>1</v>
      </c>
      <c r="N179" s="152" t="s">
        <v>39</v>
      </c>
      <c r="O179" s="58"/>
      <c r="P179" s="153">
        <f>O179*H179</f>
        <v>0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5" t="s">
        <v>279</v>
      </c>
      <c r="AT179" s="155" t="s">
        <v>117</v>
      </c>
      <c r="AU179" s="155" t="s">
        <v>122</v>
      </c>
      <c r="AY179" s="14" t="s">
        <v>114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122</v>
      </c>
      <c r="BK179" s="156">
        <f>ROUND(I179*H179,2)</f>
        <v>0</v>
      </c>
      <c r="BL179" s="14" t="s">
        <v>279</v>
      </c>
      <c r="BM179" s="155" t="s">
        <v>302</v>
      </c>
    </row>
    <row r="180" spans="1:65" s="12" customFormat="1" ht="22.9" customHeight="1">
      <c r="B180" s="129"/>
      <c r="D180" s="130" t="s">
        <v>72</v>
      </c>
      <c r="E180" s="140" t="s">
        <v>303</v>
      </c>
      <c r="F180" s="140" t="s">
        <v>304</v>
      </c>
      <c r="I180" s="132"/>
      <c r="J180" s="141">
        <f>BK180</f>
        <v>0</v>
      </c>
      <c r="L180" s="129"/>
      <c r="M180" s="134"/>
      <c r="N180" s="135"/>
      <c r="O180" s="135"/>
      <c r="P180" s="136">
        <f>SUM(P181:P182)</f>
        <v>0</v>
      </c>
      <c r="Q180" s="135"/>
      <c r="R180" s="136">
        <f>SUM(R181:R182)</f>
        <v>0</v>
      </c>
      <c r="S180" s="135"/>
      <c r="T180" s="137">
        <f>SUM(T181:T182)</f>
        <v>0</v>
      </c>
      <c r="AR180" s="130" t="s">
        <v>127</v>
      </c>
      <c r="AT180" s="138" t="s">
        <v>72</v>
      </c>
      <c r="AU180" s="138" t="s">
        <v>78</v>
      </c>
      <c r="AY180" s="130" t="s">
        <v>114</v>
      </c>
      <c r="BK180" s="139">
        <f>SUM(BK181:BK182)</f>
        <v>0</v>
      </c>
    </row>
    <row r="181" spans="1:65" s="2" customFormat="1" ht="24.2" customHeight="1">
      <c r="A181" s="29"/>
      <c r="B181" s="142"/>
      <c r="C181" s="143" t="s">
        <v>305</v>
      </c>
      <c r="D181" s="143" t="s">
        <v>117</v>
      </c>
      <c r="E181" s="144" t="s">
        <v>306</v>
      </c>
      <c r="F181" s="145" t="s">
        <v>307</v>
      </c>
      <c r="G181" s="146" t="s">
        <v>197</v>
      </c>
      <c r="H181" s="147">
        <v>50</v>
      </c>
      <c r="I181" s="148"/>
      <c r="J181" s="149">
        <f>ROUND(I181*H181,2)</f>
        <v>0</v>
      </c>
      <c r="K181" s="150"/>
      <c r="L181" s="30"/>
      <c r="M181" s="151" t="s">
        <v>1</v>
      </c>
      <c r="N181" s="152" t="s">
        <v>39</v>
      </c>
      <c r="O181" s="58"/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5" t="s">
        <v>279</v>
      </c>
      <c r="AT181" s="155" t="s">
        <v>117</v>
      </c>
      <c r="AU181" s="155" t="s">
        <v>122</v>
      </c>
      <c r="AY181" s="14" t="s">
        <v>114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122</v>
      </c>
      <c r="BK181" s="156">
        <f>ROUND(I181*H181,2)</f>
        <v>0</v>
      </c>
      <c r="BL181" s="14" t="s">
        <v>279</v>
      </c>
      <c r="BM181" s="155" t="s">
        <v>308</v>
      </c>
    </row>
    <row r="182" spans="1:65" s="2" customFormat="1" ht="16.5" customHeight="1">
      <c r="A182" s="29"/>
      <c r="B182" s="142"/>
      <c r="C182" s="143" t="s">
        <v>309</v>
      </c>
      <c r="D182" s="143" t="s">
        <v>117</v>
      </c>
      <c r="E182" s="144" t="s">
        <v>310</v>
      </c>
      <c r="F182" s="145" t="s">
        <v>311</v>
      </c>
      <c r="G182" s="146" t="s">
        <v>197</v>
      </c>
      <c r="H182" s="147">
        <v>1</v>
      </c>
      <c r="I182" s="148"/>
      <c r="J182" s="149">
        <f>ROUND(I182*H182,2)</f>
        <v>0</v>
      </c>
      <c r="K182" s="150"/>
      <c r="L182" s="30"/>
      <c r="M182" s="151" t="s">
        <v>1</v>
      </c>
      <c r="N182" s="152" t="s">
        <v>39</v>
      </c>
      <c r="O182" s="58"/>
      <c r="P182" s="153">
        <f>O182*H182</f>
        <v>0</v>
      </c>
      <c r="Q182" s="153">
        <v>0</v>
      </c>
      <c r="R182" s="153">
        <f>Q182*H182</f>
        <v>0</v>
      </c>
      <c r="S182" s="153">
        <v>0</v>
      </c>
      <c r="T182" s="154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5" t="s">
        <v>279</v>
      </c>
      <c r="AT182" s="155" t="s">
        <v>117</v>
      </c>
      <c r="AU182" s="155" t="s">
        <v>122</v>
      </c>
      <c r="AY182" s="14" t="s">
        <v>114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122</v>
      </c>
      <c r="BK182" s="156">
        <f>ROUND(I182*H182,2)</f>
        <v>0</v>
      </c>
      <c r="BL182" s="14" t="s">
        <v>279</v>
      </c>
      <c r="BM182" s="155" t="s">
        <v>312</v>
      </c>
    </row>
    <row r="183" spans="1:65" s="12" customFormat="1" ht="25.9" customHeight="1">
      <c r="B183" s="129"/>
      <c r="D183" s="130" t="s">
        <v>72</v>
      </c>
      <c r="E183" s="131" t="s">
        <v>313</v>
      </c>
      <c r="F183" s="131" t="s">
        <v>314</v>
      </c>
      <c r="I183" s="132"/>
      <c r="J183" s="133">
        <f>BK183</f>
        <v>0</v>
      </c>
      <c r="L183" s="129"/>
      <c r="M183" s="134"/>
      <c r="N183" s="135"/>
      <c r="O183" s="135"/>
      <c r="P183" s="136">
        <f>P184</f>
        <v>0</v>
      </c>
      <c r="Q183" s="135"/>
      <c r="R183" s="136">
        <f>R184</f>
        <v>0</v>
      </c>
      <c r="S183" s="135"/>
      <c r="T183" s="137">
        <f>T184</f>
        <v>0</v>
      </c>
      <c r="AR183" s="130" t="s">
        <v>121</v>
      </c>
      <c r="AT183" s="138" t="s">
        <v>72</v>
      </c>
      <c r="AU183" s="138" t="s">
        <v>73</v>
      </c>
      <c r="AY183" s="130" t="s">
        <v>114</v>
      </c>
      <c r="BK183" s="139">
        <f>BK184</f>
        <v>0</v>
      </c>
    </row>
    <row r="184" spans="1:65" s="2" customFormat="1" ht="33" customHeight="1">
      <c r="A184" s="29"/>
      <c r="B184" s="142"/>
      <c r="C184" s="143" t="s">
        <v>315</v>
      </c>
      <c r="D184" s="143" t="s">
        <v>117</v>
      </c>
      <c r="E184" s="144" t="s">
        <v>316</v>
      </c>
      <c r="F184" s="145" t="s">
        <v>317</v>
      </c>
      <c r="G184" s="146" t="s">
        <v>318</v>
      </c>
      <c r="H184" s="147">
        <v>200</v>
      </c>
      <c r="I184" s="148"/>
      <c r="J184" s="149">
        <f>ROUND(I184*H184,2)</f>
        <v>0</v>
      </c>
      <c r="K184" s="150"/>
      <c r="L184" s="30"/>
      <c r="M184" s="151" t="s">
        <v>1</v>
      </c>
      <c r="N184" s="152" t="s">
        <v>39</v>
      </c>
      <c r="O184" s="58"/>
      <c r="P184" s="153">
        <f>O184*H184</f>
        <v>0</v>
      </c>
      <c r="Q184" s="153">
        <v>0</v>
      </c>
      <c r="R184" s="153">
        <f>Q184*H184</f>
        <v>0</v>
      </c>
      <c r="S184" s="153">
        <v>0</v>
      </c>
      <c r="T184" s="154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5" t="s">
        <v>319</v>
      </c>
      <c r="AT184" s="155" t="s">
        <v>117</v>
      </c>
      <c r="AU184" s="155" t="s">
        <v>78</v>
      </c>
      <c r="AY184" s="14" t="s">
        <v>114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122</v>
      </c>
      <c r="BK184" s="156">
        <f>ROUND(I184*H184,2)</f>
        <v>0</v>
      </c>
      <c r="BL184" s="14" t="s">
        <v>319</v>
      </c>
      <c r="BM184" s="155" t="s">
        <v>320</v>
      </c>
    </row>
    <row r="185" spans="1:65" s="12" customFormat="1" ht="25.9" customHeight="1">
      <c r="B185" s="129"/>
      <c r="D185" s="130" t="s">
        <v>72</v>
      </c>
      <c r="E185" s="131" t="s">
        <v>321</v>
      </c>
      <c r="F185" s="131" t="s">
        <v>322</v>
      </c>
      <c r="I185" s="132"/>
      <c r="J185" s="133">
        <f>BK185</f>
        <v>0</v>
      </c>
      <c r="L185" s="129"/>
      <c r="M185" s="134"/>
      <c r="N185" s="135"/>
      <c r="O185" s="135"/>
      <c r="P185" s="136">
        <f>SUM(P186:P189)</f>
        <v>0</v>
      </c>
      <c r="Q185" s="135"/>
      <c r="R185" s="136">
        <f>SUM(R186:R189)</f>
        <v>0</v>
      </c>
      <c r="S185" s="135"/>
      <c r="T185" s="137">
        <f>SUM(T186:T189)</f>
        <v>0</v>
      </c>
      <c r="AR185" s="130" t="s">
        <v>134</v>
      </c>
      <c r="AT185" s="138" t="s">
        <v>72</v>
      </c>
      <c r="AU185" s="138" t="s">
        <v>73</v>
      </c>
      <c r="AY185" s="130" t="s">
        <v>114</v>
      </c>
      <c r="BK185" s="139">
        <f>SUM(BK186:BK189)</f>
        <v>0</v>
      </c>
    </row>
    <row r="186" spans="1:65" s="2" customFormat="1" ht="21.75" customHeight="1">
      <c r="A186" s="29"/>
      <c r="B186" s="142"/>
      <c r="C186" s="143" t="s">
        <v>323</v>
      </c>
      <c r="D186" s="143" t="s">
        <v>117</v>
      </c>
      <c r="E186" s="144" t="s">
        <v>324</v>
      </c>
      <c r="F186" s="145" t="s">
        <v>325</v>
      </c>
      <c r="G186" s="146" t="s">
        <v>326</v>
      </c>
      <c r="H186" s="147">
        <v>1</v>
      </c>
      <c r="I186" s="148"/>
      <c r="J186" s="149">
        <f>ROUND(I186*H186,2)</f>
        <v>0</v>
      </c>
      <c r="K186" s="150"/>
      <c r="L186" s="30"/>
      <c r="M186" s="151" t="s">
        <v>1</v>
      </c>
      <c r="N186" s="152" t="s">
        <v>39</v>
      </c>
      <c r="O186" s="58"/>
      <c r="P186" s="153">
        <f>O186*H186</f>
        <v>0</v>
      </c>
      <c r="Q186" s="153">
        <v>0</v>
      </c>
      <c r="R186" s="153">
        <f>Q186*H186</f>
        <v>0</v>
      </c>
      <c r="S186" s="153">
        <v>0</v>
      </c>
      <c r="T186" s="154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5" t="s">
        <v>327</v>
      </c>
      <c r="AT186" s="155" t="s">
        <v>117</v>
      </c>
      <c r="AU186" s="155" t="s">
        <v>78</v>
      </c>
      <c r="AY186" s="14" t="s">
        <v>114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122</v>
      </c>
      <c r="BK186" s="156">
        <f>ROUND(I186*H186,2)</f>
        <v>0</v>
      </c>
      <c r="BL186" s="14" t="s">
        <v>327</v>
      </c>
      <c r="BM186" s="155" t="s">
        <v>328</v>
      </c>
    </row>
    <row r="187" spans="1:65" s="2" customFormat="1" ht="16.5" customHeight="1">
      <c r="A187" s="29"/>
      <c r="B187" s="142"/>
      <c r="C187" s="143" t="s">
        <v>329</v>
      </c>
      <c r="D187" s="143" t="s">
        <v>117</v>
      </c>
      <c r="E187" s="144" t="s">
        <v>330</v>
      </c>
      <c r="F187" s="145" t="s">
        <v>331</v>
      </c>
      <c r="G187" s="146" t="s">
        <v>326</v>
      </c>
      <c r="H187" s="147">
        <v>1</v>
      </c>
      <c r="I187" s="148"/>
      <c r="J187" s="149">
        <f>ROUND(I187*H187,2)</f>
        <v>0</v>
      </c>
      <c r="K187" s="150"/>
      <c r="L187" s="30"/>
      <c r="M187" s="151" t="s">
        <v>1</v>
      </c>
      <c r="N187" s="152" t="s">
        <v>39</v>
      </c>
      <c r="O187" s="58"/>
      <c r="P187" s="153">
        <f>O187*H187</f>
        <v>0</v>
      </c>
      <c r="Q187" s="153">
        <v>0</v>
      </c>
      <c r="R187" s="153">
        <f>Q187*H187</f>
        <v>0</v>
      </c>
      <c r="S187" s="153">
        <v>0</v>
      </c>
      <c r="T187" s="154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5" t="s">
        <v>327</v>
      </c>
      <c r="AT187" s="155" t="s">
        <v>117</v>
      </c>
      <c r="AU187" s="155" t="s">
        <v>78</v>
      </c>
      <c r="AY187" s="14" t="s">
        <v>114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4" t="s">
        <v>122</v>
      </c>
      <c r="BK187" s="156">
        <f>ROUND(I187*H187,2)</f>
        <v>0</v>
      </c>
      <c r="BL187" s="14" t="s">
        <v>327</v>
      </c>
      <c r="BM187" s="155" t="s">
        <v>332</v>
      </c>
    </row>
    <row r="188" spans="1:65" s="2" customFormat="1" ht="24.2" customHeight="1">
      <c r="A188" s="29"/>
      <c r="B188" s="142"/>
      <c r="C188" s="143" t="s">
        <v>333</v>
      </c>
      <c r="D188" s="143" t="s">
        <v>117</v>
      </c>
      <c r="E188" s="144" t="s">
        <v>334</v>
      </c>
      <c r="F188" s="145" t="s">
        <v>335</v>
      </c>
      <c r="G188" s="146" t="s">
        <v>326</v>
      </c>
      <c r="H188" s="147">
        <v>1</v>
      </c>
      <c r="I188" s="148"/>
      <c r="J188" s="149">
        <f>ROUND(I188*H188,2)</f>
        <v>0</v>
      </c>
      <c r="K188" s="150"/>
      <c r="L188" s="30"/>
      <c r="M188" s="151" t="s">
        <v>1</v>
      </c>
      <c r="N188" s="152" t="s">
        <v>39</v>
      </c>
      <c r="O188" s="58"/>
      <c r="P188" s="153">
        <f>O188*H188</f>
        <v>0</v>
      </c>
      <c r="Q188" s="153">
        <v>0</v>
      </c>
      <c r="R188" s="153">
        <f>Q188*H188</f>
        <v>0</v>
      </c>
      <c r="S188" s="153">
        <v>0</v>
      </c>
      <c r="T188" s="154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5" t="s">
        <v>327</v>
      </c>
      <c r="AT188" s="155" t="s">
        <v>117</v>
      </c>
      <c r="AU188" s="155" t="s">
        <v>78</v>
      </c>
      <c r="AY188" s="14" t="s">
        <v>114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122</v>
      </c>
      <c r="BK188" s="156">
        <f>ROUND(I188*H188,2)</f>
        <v>0</v>
      </c>
      <c r="BL188" s="14" t="s">
        <v>327</v>
      </c>
      <c r="BM188" s="155" t="s">
        <v>336</v>
      </c>
    </row>
    <row r="189" spans="1:65" s="2" customFormat="1" ht="16.5" customHeight="1">
      <c r="A189" s="29"/>
      <c r="B189" s="142"/>
      <c r="C189" s="143" t="s">
        <v>337</v>
      </c>
      <c r="D189" s="143" t="s">
        <v>117</v>
      </c>
      <c r="E189" s="144" t="s">
        <v>338</v>
      </c>
      <c r="F189" s="145" t="s">
        <v>339</v>
      </c>
      <c r="G189" s="146" t="s">
        <v>326</v>
      </c>
      <c r="H189" s="147">
        <v>1</v>
      </c>
      <c r="I189" s="148"/>
      <c r="J189" s="149">
        <f>ROUND(I189*H189,2)</f>
        <v>0</v>
      </c>
      <c r="K189" s="150"/>
      <c r="L189" s="30"/>
      <c r="M189" s="169" t="s">
        <v>1</v>
      </c>
      <c r="N189" s="170" t="s">
        <v>39</v>
      </c>
      <c r="O189" s="171"/>
      <c r="P189" s="172">
        <f>O189*H189</f>
        <v>0</v>
      </c>
      <c r="Q189" s="172">
        <v>0</v>
      </c>
      <c r="R189" s="172">
        <f>Q189*H189</f>
        <v>0</v>
      </c>
      <c r="S189" s="172">
        <v>0</v>
      </c>
      <c r="T189" s="173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5" t="s">
        <v>327</v>
      </c>
      <c r="AT189" s="155" t="s">
        <v>117</v>
      </c>
      <c r="AU189" s="155" t="s">
        <v>78</v>
      </c>
      <c r="AY189" s="14" t="s">
        <v>114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122</v>
      </c>
      <c r="BK189" s="156">
        <f>ROUND(I189*H189,2)</f>
        <v>0</v>
      </c>
      <c r="BL189" s="14" t="s">
        <v>327</v>
      </c>
      <c r="BM189" s="155" t="s">
        <v>340</v>
      </c>
    </row>
    <row r="190" spans="1:65" s="2" customFormat="1" ht="6.95" customHeight="1">
      <c r="A190" s="29"/>
      <c r="B190" s="47"/>
      <c r="C190" s="48"/>
      <c r="D190" s="48"/>
      <c r="E190" s="48"/>
      <c r="F190" s="48"/>
      <c r="G190" s="48"/>
      <c r="H190" s="48"/>
      <c r="I190" s="48"/>
      <c r="J190" s="48"/>
      <c r="K190" s="48"/>
      <c r="L190" s="30"/>
      <c r="M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</row>
  </sheetData>
  <autoFilter ref="C125:K189"/>
  <mergeCells count="6">
    <mergeCell ref="L2:V2"/>
    <mergeCell ref="E7:H7"/>
    <mergeCell ref="E16:H16"/>
    <mergeCell ref="E25:H25"/>
    <mergeCell ref="E85:H85"/>
    <mergeCell ref="E118:H11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PHZ - Výmena svetlíka Ste...</vt:lpstr>
      <vt:lpstr>'PHZ - Výmena svetlíka Ste...'!Názvy_tlače</vt:lpstr>
      <vt:lpstr>'Rekapitulácia stavby'!Názvy_tlače</vt:lpstr>
      <vt:lpstr>'PHZ - Výmena svetlíka Ste...'!Oblasť_tlače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DESKTOP-T7P28OD\admin</dc:creator>
  <cp:lastModifiedBy>admin</cp:lastModifiedBy>
  <dcterms:created xsi:type="dcterms:W3CDTF">2023-01-27T06:56:29Z</dcterms:created>
  <dcterms:modified xsi:type="dcterms:W3CDTF">2023-03-08T20:47:27Z</dcterms:modified>
</cp:coreProperties>
</file>