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Steel arena - stavba_svetlík\OVS_Steel arena_ svetlík\Výzva a prílohy - Final\"/>
    </mc:Choice>
  </mc:AlternateContent>
  <bookViews>
    <workbookView xWindow="0" yWindow="0" windowWidth="28650" windowHeight="12300"/>
  </bookViews>
  <sheets>
    <sheet name="Rekapitulácia stavby" sheetId="1" r:id="rId1"/>
    <sheet name="PHZ - Výmena svetlíka Ste..." sheetId="2" r:id="rId2"/>
  </sheets>
  <definedNames>
    <definedName name="_xlnm._FilterDatabase" localSheetId="1" hidden="1">'PHZ - Výmena svetlíka Ste...'!$C$125:$K$189</definedName>
    <definedName name="_xlnm.Print_Titles" localSheetId="1">'PHZ - Výmena svetlíka Ste...'!$125:$125</definedName>
    <definedName name="_xlnm.Print_Titles" localSheetId="0">'Rekapitulácia stavby'!$92:$92</definedName>
    <definedName name="_xlnm.Print_Area" localSheetId="1">'PHZ - Výmena svetlíka Ste...'!$C$4:$J$76,'PHZ - Výmena svetlíka Ste...'!$C$82:$J$109,'PHZ - Výmena svetlíka Ste...'!$C$115:$J$189</definedName>
    <definedName name="_xlnm.Print_Area" localSheetId="0">'Rekapitulácia stavby'!$D$4:$AO$76,'Rekapitulácia stavby'!$C$82:$AQ$96</definedName>
  </definedNames>
  <calcPr calcId="162913"/>
</workbook>
</file>

<file path=xl/calcChain.xml><?xml version="1.0" encoding="utf-8"?>
<calcChain xmlns="http://schemas.openxmlformats.org/spreadsheetml/2006/main">
  <c r="J35" i="2" l="1"/>
  <c r="J34" i="2"/>
  <c r="AY95" i="1" s="1"/>
  <c r="J33" i="2"/>
  <c r="AX95" i="1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4" i="2"/>
  <c r="BH184" i="2"/>
  <c r="BG184" i="2"/>
  <c r="BE184" i="2"/>
  <c r="T184" i="2"/>
  <c r="T183" i="2" s="1"/>
  <c r="R184" i="2"/>
  <c r="R183" i="2" s="1"/>
  <c r="P184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5" i="2"/>
  <c r="BH145" i="2"/>
  <c r="BG145" i="2"/>
  <c r="BE145" i="2"/>
  <c r="T145" i="2"/>
  <c r="R145" i="2"/>
  <c r="P145" i="2"/>
  <c r="BI144" i="2"/>
  <c r="BH144" i="2"/>
  <c r="BG144" i="2"/>
  <c r="BE144" i="2"/>
  <c r="T144" i="2"/>
  <c r="R144" i="2"/>
  <c r="P144" i="2"/>
  <c r="BI143" i="2"/>
  <c r="BH143" i="2"/>
  <c r="BG143" i="2"/>
  <c r="BE143" i="2"/>
  <c r="T143" i="2"/>
  <c r="R143" i="2"/>
  <c r="P143" i="2"/>
  <c r="BI141" i="2"/>
  <c r="BH141" i="2"/>
  <c r="BG141" i="2"/>
  <c r="BE141" i="2"/>
  <c r="T141" i="2"/>
  <c r="R141" i="2"/>
  <c r="P141" i="2"/>
  <c r="BI140" i="2"/>
  <c r="BH140" i="2"/>
  <c r="BG140" i="2"/>
  <c r="BE140" i="2"/>
  <c r="T140" i="2"/>
  <c r="R140" i="2"/>
  <c r="P140" i="2"/>
  <c r="BI137" i="2"/>
  <c r="BH137" i="2"/>
  <c r="BG137" i="2"/>
  <c r="BE137" i="2"/>
  <c r="T137" i="2"/>
  <c r="R137" i="2"/>
  <c r="P137" i="2"/>
  <c r="BI136" i="2"/>
  <c r="BH136" i="2"/>
  <c r="BG136" i="2"/>
  <c r="BE136" i="2"/>
  <c r="T136" i="2"/>
  <c r="R136" i="2"/>
  <c r="P136" i="2"/>
  <c r="BI135" i="2"/>
  <c r="BH135" i="2"/>
  <c r="BG135" i="2"/>
  <c r="BE135" i="2"/>
  <c r="T135" i="2"/>
  <c r="R135" i="2"/>
  <c r="P135" i="2"/>
  <c r="BI134" i="2"/>
  <c r="BH134" i="2"/>
  <c r="BG134" i="2"/>
  <c r="BE134" i="2"/>
  <c r="T134" i="2"/>
  <c r="R134" i="2"/>
  <c r="P134" i="2"/>
  <c r="BI133" i="2"/>
  <c r="BH133" i="2"/>
  <c r="BG133" i="2"/>
  <c r="BE133" i="2"/>
  <c r="T133" i="2"/>
  <c r="R133" i="2"/>
  <c r="P133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30" i="2"/>
  <c r="BH130" i="2"/>
  <c r="BG130" i="2"/>
  <c r="BE130" i="2"/>
  <c r="T130" i="2"/>
  <c r="R130" i="2"/>
  <c r="P130" i="2"/>
  <c r="BI129" i="2"/>
  <c r="BH129" i="2"/>
  <c r="BG129" i="2"/>
  <c r="BE129" i="2"/>
  <c r="T129" i="2"/>
  <c r="R129" i="2"/>
  <c r="P129" i="2"/>
  <c r="J123" i="2"/>
  <c r="F120" i="2"/>
  <c r="E118" i="2"/>
  <c r="J90" i="2"/>
  <c r="F87" i="2"/>
  <c r="E85" i="2"/>
  <c r="J19" i="2"/>
  <c r="E19" i="2"/>
  <c r="J89" i="2" s="1"/>
  <c r="J18" i="2"/>
  <c r="J16" i="2"/>
  <c r="E16" i="2"/>
  <c r="F90" i="2"/>
  <c r="J15" i="2"/>
  <c r="J13" i="2"/>
  <c r="E13" i="2"/>
  <c r="F122" i="2" s="1"/>
  <c r="J12" i="2"/>
  <c r="J10" i="2"/>
  <c r="J120" i="2"/>
  <c r="L90" i="1"/>
  <c r="AM90" i="1"/>
  <c r="AM89" i="1"/>
  <c r="L89" i="1"/>
  <c r="AM87" i="1"/>
  <c r="L87" i="1"/>
  <c r="L85" i="1"/>
  <c r="L84" i="1"/>
  <c r="BK149" i="2"/>
  <c r="BK134" i="2"/>
  <c r="BK186" i="2"/>
  <c r="J189" i="2"/>
  <c r="BK137" i="2"/>
  <c r="J161" i="2"/>
  <c r="AS94" i="1"/>
  <c r="J133" i="2"/>
  <c r="BK158" i="2"/>
  <c r="BK148" i="2"/>
  <c r="J164" i="2"/>
  <c r="BK189" i="2"/>
  <c r="J154" i="2"/>
  <c r="J148" i="2"/>
  <c r="BK179" i="2"/>
  <c r="J144" i="2"/>
  <c r="BK162" i="2"/>
  <c r="BK150" i="2"/>
  <c r="J140" i="2"/>
  <c r="BK175" i="2"/>
  <c r="J174" i="2"/>
  <c r="J153" i="2"/>
  <c r="BK173" i="2"/>
  <c r="J157" i="2"/>
  <c r="J175" i="2"/>
  <c r="J155" i="2"/>
  <c r="BK132" i="2"/>
  <c r="J170" i="2"/>
  <c r="J179" i="2"/>
  <c r="J151" i="2"/>
  <c r="BK170" i="2"/>
  <c r="J147" i="2"/>
  <c r="BK174" i="2"/>
  <c r="BK152" i="2"/>
  <c r="J131" i="2"/>
  <c r="J181" i="2"/>
  <c r="BK153" i="2"/>
  <c r="J145" i="2"/>
  <c r="J150" i="2"/>
  <c r="BK169" i="2"/>
  <c r="J137" i="2"/>
  <c r="BK143" i="2"/>
  <c r="J188" i="2"/>
  <c r="BK136" i="2"/>
  <c r="J136" i="2"/>
  <c r="J182" i="2"/>
  <c r="J141" i="2"/>
  <c r="J167" i="2"/>
  <c r="BK159" i="2"/>
  <c r="J130" i="2"/>
  <c r="J143" i="2"/>
  <c r="J162" i="2"/>
  <c r="BK161" i="2"/>
  <c r="J149" i="2"/>
  <c r="BK167" i="2"/>
  <c r="J178" i="2"/>
  <c r="BK145" i="2"/>
  <c r="BK133" i="2"/>
  <c r="BK178" i="2"/>
  <c r="J173" i="2"/>
  <c r="J129" i="2"/>
  <c r="BK140" i="2"/>
  <c r="J168" i="2"/>
  <c r="BK181" i="2"/>
  <c r="BK144" i="2"/>
  <c r="BK147" i="2"/>
  <c r="BK187" i="2"/>
  <c r="BK154" i="2"/>
  <c r="J163" i="2"/>
  <c r="J156" i="2"/>
  <c r="BK188" i="2"/>
  <c r="J158" i="2"/>
  <c r="BK168" i="2"/>
  <c r="BK151" i="2"/>
  <c r="BK135" i="2"/>
  <c r="BK141" i="2"/>
  <c r="BK165" i="2"/>
  <c r="J165" i="2"/>
  <c r="J186" i="2"/>
  <c r="J152" i="2"/>
  <c r="BK177" i="2"/>
  <c r="J184" i="2"/>
  <c r="BK130" i="2"/>
  <c r="BK129" i="2"/>
  <c r="BK155" i="2"/>
  <c r="J177" i="2"/>
  <c r="BK157" i="2"/>
  <c r="J187" i="2"/>
  <c r="BK163" i="2"/>
  <c r="J135" i="2"/>
  <c r="BK164" i="2"/>
  <c r="BK131" i="2"/>
  <c r="J132" i="2"/>
  <c r="J169" i="2"/>
  <c r="BK182" i="2"/>
  <c r="J159" i="2"/>
  <c r="BK184" i="2"/>
  <c r="BK156" i="2"/>
  <c r="J134" i="2"/>
  <c r="P128" i="2" l="1"/>
  <c r="P127" i="2" s="1"/>
  <c r="R139" i="2"/>
  <c r="R142" i="2"/>
  <c r="BK166" i="2"/>
  <c r="J166" i="2" s="1"/>
  <c r="J102" i="2" s="1"/>
  <c r="T142" i="2"/>
  <c r="P172" i="2"/>
  <c r="R146" i="2"/>
  <c r="P166" i="2"/>
  <c r="BK180" i="2"/>
  <c r="J180" i="2" s="1"/>
  <c r="J106" i="2" s="1"/>
  <c r="R128" i="2"/>
  <c r="R127" i="2" s="1"/>
  <c r="T139" i="2"/>
  <c r="P142" i="2"/>
  <c r="BK160" i="2"/>
  <c r="J160" i="2" s="1"/>
  <c r="J101" i="2" s="1"/>
  <c r="R160" i="2"/>
  <c r="BK172" i="2"/>
  <c r="J172" i="2"/>
  <c r="J104" i="2" s="1"/>
  <c r="BK176" i="2"/>
  <c r="J176" i="2"/>
  <c r="J105" i="2" s="1"/>
  <c r="P176" i="2"/>
  <c r="R180" i="2"/>
  <c r="BK185" i="2"/>
  <c r="J185" i="2" s="1"/>
  <c r="J108" i="2" s="1"/>
  <c r="T128" i="2"/>
  <c r="T127" i="2"/>
  <c r="BK146" i="2"/>
  <c r="J146" i="2" s="1"/>
  <c r="J100" i="2" s="1"/>
  <c r="P160" i="2"/>
  <c r="T172" i="2"/>
  <c r="P180" i="2"/>
  <c r="P185" i="2"/>
  <c r="BK128" i="2"/>
  <c r="J128" i="2" s="1"/>
  <c r="J96" i="2" s="1"/>
  <c r="P139" i="2"/>
  <c r="P146" i="2"/>
  <c r="R166" i="2"/>
  <c r="R176" i="2"/>
  <c r="R185" i="2"/>
  <c r="BK139" i="2"/>
  <c r="J139" i="2" s="1"/>
  <c r="J98" i="2" s="1"/>
  <c r="BK142" i="2"/>
  <c r="J142" i="2"/>
  <c r="J99" i="2" s="1"/>
  <c r="T146" i="2"/>
  <c r="T160" i="2"/>
  <c r="T166" i="2"/>
  <c r="R172" i="2"/>
  <c r="R171" i="2" s="1"/>
  <c r="T176" i="2"/>
  <c r="T180" i="2"/>
  <c r="T185" i="2"/>
  <c r="BK183" i="2"/>
  <c r="J183" i="2" s="1"/>
  <c r="J107" i="2" s="1"/>
  <c r="BF131" i="2"/>
  <c r="F89" i="2"/>
  <c r="J122" i="2"/>
  <c r="BF129" i="2"/>
  <c r="BF133" i="2"/>
  <c r="BF135" i="2"/>
  <c r="BF149" i="2"/>
  <c r="BF150" i="2"/>
  <c r="BF158" i="2"/>
  <c r="BF165" i="2"/>
  <c r="BF167" i="2"/>
  <c r="BF182" i="2"/>
  <c r="BF154" i="2"/>
  <c r="BF159" i="2"/>
  <c r="BF162" i="2"/>
  <c r="BF174" i="2"/>
  <c r="F123" i="2"/>
  <c r="BF161" i="2"/>
  <c r="BF130" i="2"/>
  <c r="BF137" i="2"/>
  <c r="BF143" i="2"/>
  <c r="BF148" i="2"/>
  <c r="BF151" i="2"/>
  <c r="BF152" i="2"/>
  <c r="BF164" i="2"/>
  <c r="BF168" i="2"/>
  <c r="BF173" i="2"/>
  <c r="BF175" i="2"/>
  <c r="BF177" i="2"/>
  <c r="BF181" i="2"/>
  <c r="BF184" i="2"/>
  <c r="BF186" i="2"/>
  <c r="BF187" i="2"/>
  <c r="BF188" i="2"/>
  <c r="BF189" i="2"/>
  <c r="BF134" i="2"/>
  <c r="BF144" i="2"/>
  <c r="BF155" i="2"/>
  <c r="J87" i="2"/>
  <c r="BF141" i="2"/>
  <c r="BF156" i="2"/>
  <c r="BF145" i="2"/>
  <c r="BF157" i="2"/>
  <c r="BF163" i="2"/>
  <c r="BF169" i="2"/>
  <c r="BF170" i="2"/>
  <c r="BF178" i="2"/>
  <c r="BF179" i="2"/>
  <c r="BF136" i="2"/>
  <c r="BF140" i="2"/>
  <c r="BF132" i="2"/>
  <c r="BF147" i="2"/>
  <c r="BF153" i="2"/>
  <c r="F33" i="2"/>
  <c r="BB95" i="1" s="1"/>
  <c r="BB94" i="1" s="1"/>
  <c r="W31" i="1" s="1"/>
  <c r="F31" i="2"/>
  <c r="AZ95" i="1" s="1"/>
  <c r="AZ94" i="1" s="1"/>
  <c r="W29" i="1" s="1"/>
  <c r="J31" i="2"/>
  <c r="AV95" i="1" s="1"/>
  <c r="F34" i="2"/>
  <c r="BC95" i="1"/>
  <c r="BC94" i="1" s="1"/>
  <c r="AY94" i="1" s="1"/>
  <c r="F35" i="2"/>
  <c r="BD95" i="1" s="1"/>
  <c r="BD94" i="1" s="1"/>
  <c r="W33" i="1" s="1"/>
  <c r="P138" i="2" l="1"/>
  <c r="T171" i="2"/>
  <c r="R138" i="2"/>
  <c r="R126" i="2"/>
  <c r="T138" i="2"/>
  <c r="T126" i="2" s="1"/>
  <c r="P171" i="2"/>
  <c r="P126" i="2" s="1"/>
  <c r="AU95" i="1" s="1"/>
  <c r="AU94" i="1" s="1"/>
  <c r="BK127" i="2"/>
  <c r="J127" i="2"/>
  <c r="J95" i="2" s="1"/>
  <c r="BK138" i="2"/>
  <c r="J138" i="2"/>
  <c r="J97" i="2" s="1"/>
  <c r="BK171" i="2"/>
  <c r="J171" i="2" s="1"/>
  <c r="J103" i="2" s="1"/>
  <c r="F32" i="2"/>
  <c r="BA95" i="1" s="1"/>
  <c r="BA94" i="1" s="1"/>
  <c r="AW94" i="1" s="1"/>
  <c r="AK30" i="1" s="1"/>
  <c r="W32" i="1"/>
  <c r="AX94" i="1"/>
  <c r="AV94" i="1"/>
  <c r="AK29" i="1"/>
  <c r="J32" i="2"/>
  <c r="AW95" i="1" s="1"/>
  <c r="AT95" i="1" s="1"/>
  <c r="BK126" i="2" l="1"/>
  <c r="J126" i="2"/>
  <c r="J94" i="2"/>
  <c r="W30" i="1"/>
  <c r="AT94" i="1"/>
  <c r="J28" i="2" l="1"/>
  <c r="AG95" i="1"/>
  <c r="AG94" i="1" s="1"/>
  <c r="AK26" i="1" s="1"/>
  <c r="AK35" i="1" s="1"/>
  <c r="AN94" i="1" l="1"/>
  <c r="J37" i="2"/>
  <c r="AN95" i="1"/>
</calcChain>
</file>

<file path=xl/sharedStrings.xml><?xml version="1.0" encoding="utf-8"?>
<sst xmlns="http://schemas.openxmlformats.org/spreadsheetml/2006/main" count="1036" uniqueCount="341">
  <si>
    <t>Export Komplet</t>
  </si>
  <si>
    <t/>
  </si>
  <si>
    <t>2.0</t>
  </si>
  <si>
    <t>False</t>
  </si>
  <si>
    <t>{71d53689-9505-48d0-9723-ecce7af3fa5e}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</si>
  <si>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</si>
  <si>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</si>
  <si>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</si>
  <si>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</si>
  <si>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</si>
  <si>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</si>
  <si>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</si>
  <si>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</si>
  <si>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PHZ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</si>
  <si>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</si>
  <si>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</si>
  <si>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Výmena svetlíka Steel aréna</t>
  </si>
  <si>
    <t>JKSO:</t>
  </si>
  <si>
    <t>KS:</t>
  </si>
  <si>
    <t>Miesto:</t>
  </si>
  <si>
    <t xml:space="preserve"> </t>
  </si>
  <si>
    <t>Dátum:</t>
  </si>
  <si>
    <t>27. 1. 2023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</si>
  <si>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</si>
  <si>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</si>
  <si>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</si>
  <si>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</si>
  <si>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</si>
  <si>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</si>
  <si>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</si>
  <si>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Spracovateľ:</t>
  </si>
  <si>
    <t>Ing. Miloš Singovszki, PhD., MBA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</si>
  <si>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</si>
  <si>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</si>
  <si>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</si>
  <si>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</si>
  <si>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</si>
  <si>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</si>
  <si>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</si>
  <si>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</si>
  <si>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</si>
  <si>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</si>
  <si>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</si>
  <si>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</si>
  <si>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</si>
  <si>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</si>
  <si>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</si>
  <si>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</si>
  <si>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</si>
  <si>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</si>
  <si>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</si>
  <si>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</si>
  <si>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</si>
  <si>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</si>
  <si>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</si>
  <si>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</si>
  <si>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</si>
  <si>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</si>
  <si>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</si>
  <si>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</si>
  <si>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</si>
  <si>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</si>
  <si>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</si>
  <si>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</si>
  <si>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</si>
  <si>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</si>
  <si>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</si>
  <si>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</si>
  <si>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</si>
  <si>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</si>
  <si>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</si>
  <si>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</si>
  <si>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</si>
  <si>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</si>
  <si>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</si>
  <si>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</si>
  <si>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</si>
  <si>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</si>
  <si>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</si>
  <si>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</si>
  <si>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ROZPOČTU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</si>
  <si>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</si>
  <si>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</si>
  <si>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</si>
  <si>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</si>
  <si>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</si>
  <si>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</si>
  <si>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9 - Ostatné konštrukcie a práce-búranie</t>
  </si>
  <si>
    <t>PSV - Práce a dodávky PSV</t>
  </si>
  <si>
    <t xml:space="preserve">    711 - Izolácie proti vode a vlhkosti</t>
  </si>
  <si>
    <t xml:space="preserve">    713 - Izolácie tepelné</t>
  </si>
  <si>
    <t xml:space="preserve">    764 - Konštrukcie klampiarske</t>
  </si>
  <si>
    <t xml:space="preserve">    767 - Konštrukcie doplnkové kovové</t>
  </si>
  <si>
    <t xml:space="preserve">    783 - Nátery</t>
  </si>
  <si>
    <t>M - Práce a dodávky M</t>
  </si>
  <si>
    <t xml:space="preserve">    21-M - Elektromontáže</t>
  </si>
  <si>
    <t xml:space="preserve">    33-M - Montáže dopravných zariadení, skladových zariadení a váh</t>
  </si>
  <si>
    <t xml:space="preserve">    95-M - Revízie</t>
  </si>
  <si>
    <t>HZS - Hodinové zúčtovacie sadzby</t>
  </si>
  <si>
    <t>VRN - Investičné náklady neobsiahnuté v cenách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</si>
  <si>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</si>
  <si>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</si>
  <si>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</si>
  <si>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</si>
  <si>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</si>
  <si>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</si>
  <si>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</si>
  <si>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</si>
  <si>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</si>
  <si>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</si>
  <si>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</si>
  <si>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</si>
  <si>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</si>
  <si>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</si>
  <si>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</si>
  <si>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</t>
  </si>
  <si>
    <t>Ostatné konštrukcie a práce-búranie</t>
  </si>
  <si>
    <t>K</t>
  </si>
  <si>
    <t>979011111.S</t>
  </si>
  <si>
    <t>Zvislá doprava sutiny a vybúraných hmôt za prvé podlažie nad alebo pod základným podlažím</t>
  </si>
  <si>
    <t>t</t>
  </si>
  <si>
    <t>4</t>
  </si>
  <si>
    <t>2</t>
  </si>
  <si>
    <t>415734761</t>
  </si>
  <si>
    <t>979011121.S</t>
  </si>
  <si>
    <t>Zvislá doprava sutiny a vybúraných hmôt za každé ďalšie podlažie</t>
  </si>
  <si>
    <t>-1571285728</t>
  </si>
  <si>
    <t>3</t>
  </si>
  <si>
    <t>979081111.S</t>
  </si>
  <si>
    <t>Odvoz sutiny a vybúraných hmôt na skládku do 1 km</t>
  </si>
  <si>
    <t>1154472302</t>
  </si>
  <si>
    <t>979081121.S</t>
  </si>
  <si>
    <t>Odvoz sutiny a vybúraných hmôt na skládku za každý ďalší 1 km</t>
  </si>
  <si>
    <t>57075739</t>
  </si>
  <si>
    <t>5</t>
  </si>
  <si>
    <t>979082111.S</t>
  </si>
  <si>
    <t>Vnútrostavenisková doprava sutiny a vybúraných hmôt do 10 m</t>
  </si>
  <si>
    <t>884339346</t>
  </si>
  <si>
    <t>6</t>
  </si>
  <si>
    <t>979082121.S</t>
  </si>
  <si>
    <t>Vnútrostavenisková doprava sutiny a vybúraných hmôt za každých ďalších 5 m</t>
  </si>
  <si>
    <t>-627828091</t>
  </si>
  <si>
    <t>7</t>
  </si>
  <si>
    <t>979089112.S</t>
  </si>
  <si>
    <t>Poplatok za skladovanie - drevo, sklo, plasty (17 02 ), ostatné</t>
  </si>
  <si>
    <t>128645658</t>
  </si>
  <si>
    <t>8</t>
  </si>
  <si>
    <t>979089312.S</t>
  </si>
  <si>
    <t>Poplatok za skladovanie - kovy (meď, bronz, mosadz atď.) (17 04 ), ostatné</t>
  </si>
  <si>
    <t>-889947997</t>
  </si>
  <si>
    <t>979089612.S</t>
  </si>
  <si>
    <t>Poplatok za skladovanie - iné odpady zo stavieb a demolácií (17 09), ostatné</t>
  </si>
  <si>
    <t>2060736479</t>
  </si>
  <si>
    <t>PSV</t>
  </si>
  <si>
    <t>Práce a dodávky PSV</t>
  </si>
  <si>
    <t>711</t>
  </si>
  <si>
    <t>Izolácie proti vode a vlhkosti</t>
  </si>
  <si>
    <t>10</t>
  </si>
  <si>
    <t>711712015.S</t>
  </si>
  <si>
    <t>Izolácia okenných škár utesnením tmelom</t>
  </si>
  <si>
    <t>m</t>
  </si>
  <si>
    <t>16</t>
  </si>
  <si>
    <t>436298412</t>
  </si>
  <si>
    <t>11</t>
  </si>
  <si>
    <t>998711203.S</t>
  </si>
  <si>
    <t>Presun hmôt pre izoláciu proti vode v objektoch výšky nad 12 do 60 m</t>
  </si>
  <si>
    <t>%</t>
  </si>
  <si>
    <t>1660550162</t>
  </si>
  <si>
    <t>713</t>
  </si>
  <si>
    <t>Izolácie tepelné</t>
  </si>
  <si>
    <t>12</t>
  </si>
  <si>
    <t>713141141.SR</t>
  </si>
  <si>
    <t xml:space="preserve">Montáž tepelnej izolácie striech minerálnou vlnou </t>
  </si>
  <si>
    <t>m2</t>
  </si>
  <si>
    <t>267720327</t>
  </si>
  <si>
    <t>13</t>
  </si>
  <si>
    <t>M</t>
  </si>
  <si>
    <t>631440025300.S</t>
  </si>
  <si>
    <t>Doska z minerálnej vlny hr. 80 mm</t>
  </si>
  <si>
    <t>32</t>
  </si>
  <si>
    <t>541941232</t>
  </si>
  <si>
    <t>14</t>
  </si>
  <si>
    <t>998713204.S</t>
  </si>
  <si>
    <t>Presun hmôt pre izolácie tepelné v objektoch výšky nad 24 m do 36 m</t>
  </si>
  <si>
    <t>-329856424</t>
  </si>
  <si>
    <t>764</t>
  </si>
  <si>
    <t>Konštrukcie klampiarske</t>
  </si>
  <si>
    <t>15</t>
  </si>
  <si>
    <t>764326261.SR</t>
  </si>
  <si>
    <t>Montáž oplechovania strieborným lakoplastovým plechom, hrebeň r.š. 1000 mm</t>
  </si>
  <si>
    <t>-2133371266</t>
  </si>
  <si>
    <t>138210001200.S</t>
  </si>
  <si>
    <t>Plech hladký strieborný lakoplastovaný hr. 0,60 mm</t>
  </si>
  <si>
    <t>-1982783912</t>
  </si>
  <si>
    <t>17</t>
  </si>
  <si>
    <t>764361810.SR</t>
  </si>
  <si>
    <t>Demontáž strešného okna a poklopu na krytine vlnitej a korýt., alebo hlad. a drážk. do 30st,  -0,02000t</t>
  </si>
  <si>
    <t>ks</t>
  </si>
  <si>
    <t>-1327360591</t>
  </si>
  <si>
    <t>18</t>
  </si>
  <si>
    <t>764367501.S</t>
  </si>
  <si>
    <t>Oplechovanie strieborným lakoplastovým plechom z vnútra</t>
  </si>
  <si>
    <t>2044357052</t>
  </si>
  <si>
    <t>19</t>
  </si>
  <si>
    <t>764367511.S</t>
  </si>
  <si>
    <t>Montáž oplechovania strieborným lakoplastovým plechom</t>
  </si>
  <si>
    <t>-808951394</t>
  </si>
  <si>
    <t>699741094</t>
  </si>
  <si>
    <t>21</t>
  </si>
  <si>
    <t>764391820.S</t>
  </si>
  <si>
    <t>Demontáž ostatných strešných prvkov, záveterné lišty, so sklonom do 30° rš 250 a 330 mm,  -0,00192t</t>
  </si>
  <si>
    <t>1138644534</t>
  </si>
  <si>
    <t>22</t>
  </si>
  <si>
    <t>764392421.S</t>
  </si>
  <si>
    <t>Montáž úžľabia strieborným lakoplastovým plechom, r.š. 330 mm</t>
  </si>
  <si>
    <t>1679277747</t>
  </si>
  <si>
    <t>23</t>
  </si>
  <si>
    <t>243152962</t>
  </si>
  <si>
    <t>24</t>
  </si>
  <si>
    <t>764392840.S</t>
  </si>
  <si>
    <t>Demontáž úžľabia so sklonom do 30st. rš 500 mm,  -0,00307t</t>
  </si>
  <si>
    <t>-1708297656</t>
  </si>
  <si>
    <t>25</t>
  </si>
  <si>
    <t>764396810.S</t>
  </si>
  <si>
    <t>Demontáž krycej dilatačnej lišty rš do 250 mm, so sklonom do 30st.,  -0,00164t</t>
  </si>
  <si>
    <t>1181223765</t>
  </si>
  <si>
    <t>26</t>
  </si>
  <si>
    <t>764421850.S</t>
  </si>
  <si>
    <t>Demontáž oplechovania ríms a hrebeňa rš od 250 do 330 mm,  -0,00175t</t>
  </si>
  <si>
    <t>-1148263069</t>
  </si>
  <si>
    <t>27</t>
  </si>
  <si>
    <t>998764204.S</t>
  </si>
  <si>
    <t>Presun hmôt pre konštrukcie klampiarske v objektoch výšky nad 24 do 36 m</t>
  </si>
  <si>
    <t>1519038330</t>
  </si>
  <si>
    <t>767</t>
  </si>
  <si>
    <t>Konštrukcie doplnkové kovové</t>
  </si>
  <si>
    <t>28</t>
  </si>
  <si>
    <t>767132211.SR</t>
  </si>
  <si>
    <t>Úprava pôvodnej košntrukcie zasklenia, prispôsobenie pre založenie PIR panelov</t>
  </si>
  <si>
    <t>-1929719403</t>
  </si>
  <si>
    <t>29</t>
  </si>
  <si>
    <t>767397101.S</t>
  </si>
  <si>
    <t>Montáž strešných sendvičových panelov na OK, hrúbky do 80 mm</t>
  </si>
  <si>
    <t>1204130787</t>
  </si>
  <si>
    <t>30</t>
  </si>
  <si>
    <t>553260001600R</t>
  </si>
  <si>
    <t>Panel PIR strešný hr. jadra 80 mm s minimálnou profiláciou striebornej farby s exteriéru</t>
  </si>
  <si>
    <t>-987508335</t>
  </si>
  <si>
    <t>31</t>
  </si>
  <si>
    <t>767582800.SR</t>
  </si>
  <si>
    <t>Demontáž plachiet a iných prekrytí svetlíka.</t>
  </si>
  <si>
    <t>455542906</t>
  </si>
  <si>
    <t>998767204.S</t>
  </si>
  <si>
    <t>Presun hmôt pre kovové stavebné doplnkové konštrukcie v objektoch výšky nad 24 do 36 m</t>
  </si>
  <si>
    <t>-129326246</t>
  </si>
  <si>
    <t>783</t>
  </si>
  <si>
    <t>Nátery</t>
  </si>
  <si>
    <t>33</t>
  </si>
  <si>
    <t>783101812.S</t>
  </si>
  <si>
    <t>Odstránenie starých náterov z oceľových konštrukcií ťažkých A oceľovou kefou</t>
  </si>
  <si>
    <t>-1644434532</t>
  </si>
  <si>
    <t>34</t>
  </si>
  <si>
    <t>783122110.S</t>
  </si>
  <si>
    <t>Nátery oceľ.konštr. syntetické na vzduchu schnúce ťažkých A dvojnásobné - 70μm</t>
  </si>
  <si>
    <t>-1999009303</t>
  </si>
  <si>
    <t>35</t>
  </si>
  <si>
    <t>783122710.S</t>
  </si>
  <si>
    <t>Nátery oceľ.konštr. syntetické na vzduchu schnúce ťažkých A základné - 35μm</t>
  </si>
  <si>
    <t>-22245441</t>
  </si>
  <si>
    <t>36</t>
  </si>
  <si>
    <t>783904811.S</t>
  </si>
  <si>
    <t>Ostatné práce odmastenie chemickými odhrdzavenie kovových konštrukcií</t>
  </si>
  <si>
    <t>1112448773</t>
  </si>
  <si>
    <t>Práce a dodávky M</t>
  </si>
  <si>
    <t>21-M</t>
  </si>
  <si>
    <t>Elektromontáže</t>
  </si>
  <si>
    <t>37</t>
  </si>
  <si>
    <t>210220001.S</t>
  </si>
  <si>
    <t>Uzemňovacie vedenie na povrchu FeZn drôt zvodový Ø 8-10</t>
  </si>
  <si>
    <t>64</t>
  </si>
  <si>
    <t>-805709118</t>
  </si>
  <si>
    <t>38</t>
  </si>
  <si>
    <t>210964801.S</t>
  </si>
  <si>
    <t>Demontáž - uzemňovacie vedenie FeZn drôz zvodový   -0,00063 t</t>
  </si>
  <si>
    <t>-97225131</t>
  </si>
  <si>
    <t>39</t>
  </si>
  <si>
    <t>998921206.S</t>
  </si>
  <si>
    <t>Presun hmôt pre montáž silnoprúdových rozvodov a zariadení v stavbe (objekte) výšky nad 24 do 52 m</t>
  </si>
  <si>
    <t>-428613258</t>
  </si>
  <si>
    <t>33-M</t>
  </si>
  <si>
    <t>Montáže dopravných zariadení, skladových zariadení a váh</t>
  </si>
  <si>
    <t>40</t>
  </si>
  <si>
    <t>330010166.SR</t>
  </si>
  <si>
    <t>Montáž vežového žeriavu Liebherr 71 EC B5</t>
  </si>
  <si>
    <t>-1323610748</t>
  </si>
  <si>
    <t>41</t>
  </si>
  <si>
    <t>330010166.SR1</t>
  </si>
  <si>
    <t xml:space="preserve">Prenájom vežového žeriavu Liebherr 71 EC B5 </t>
  </si>
  <si>
    <t>-1607998567</t>
  </si>
  <si>
    <t>42</t>
  </si>
  <si>
    <t>330010213.S</t>
  </si>
  <si>
    <t>Overovacia skúška pre žeriavy nosnosť 5 t, 8 t,12.5 t STN 270201, ON 270210, 270225, 270250, 270211</t>
  </si>
  <si>
    <t>-1290895826</t>
  </si>
  <si>
    <t>95-M</t>
  </si>
  <si>
    <t>Revízie</t>
  </si>
  <si>
    <t>43</t>
  </si>
  <si>
    <t>950105140.S</t>
  </si>
  <si>
    <t>Kontrola skrutiek, podpier, držiakov a svoriek akumulátorovne</t>
  </si>
  <si>
    <t>-585565752</t>
  </si>
  <si>
    <t>44</t>
  </si>
  <si>
    <t>330560082.SR</t>
  </si>
  <si>
    <t>Revízia hromozvodu</t>
  </si>
  <si>
    <t>-1247714415</t>
  </si>
  <si>
    <t>HZS</t>
  </si>
  <si>
    <t>Hodinové zúčtovacie sadzby</t>
  </si>
  <si>
    <t>45</t>
  </si>
  <si>
    <t>HZS000113.S</t>
  </si>
  <si>
    <t>Stavebno montážne práce náročné ucelené - odborné, tvorivé remeselné (Tr. 3) v rozsahu viac ako 8 hodín</t>
  </si>
  <si>
    <t>hod</t>
  </si>
  <si>
    <t>512</t>
  </si>
  <si>
    <t>1639996777</t>
  </si>
  <si>
    <t>VRN</t>
  </si>
  <si>
    <t>Investičné náklady neobsiahnuté v cenách</t>
  </si>
  <si>
    <t>49</t>
  </si>
  <si>
    <t>000100041.SR</t>
  </si>
  <si>
    <t xml:space="preserve">Zmluvné požiadavky - finančná rezerva bez rozlíšenia </t>
  </si>
  <si>
    <t>kpl.</t>
  </si>
  <si>
    <t>1024</t>
  </si>
  <si>
    <t>2107882090</t>
  </si>
  <si>
    <t>46</t>
  </si>
  <si>
    <t>000600013.SR</t>
  </si>
  <si>
    <t>Zariadenie staveniska - prevádzkové sklady</t>
  </si>
  <si>
    <t>-1399235893</t>
  </si>
  <si>
    <t>47</t>
  </si>
  <si>
    <t>000600021.S</t>
  </si>
  <si>
    <t>Zariadenie staveniska - prevádzkové oplotenie staveniska výšky 1,8m</t>
  </si>
  <si>
    <t>1690970243</t>
  </si>
  <si>
    <t>48</t>
  </si>
  <si>
    <t>000600021.S2</t>
  </si>
  <si>
    <t xml:space="preserve">Označenie staveniska </t>
  </si>
  <si>
    <t>-1814467952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</si>
</sst>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4" fillId="0" borderId="0" applyNumberFormat="0" applyFill="0" applyBorder="0" applyAlignment="0" applyProtection="0"/>
  </cellStyleXfs>
  <cellXfs count="21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1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4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0" fontId="15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9" xfId="0" applyNumberFormat="1" applyFont="1" applyBorder="1" applyAlignment="1">
      <alignment vertical="center"/>
    </xf>
    <xf numFmtId="4" fontId="27" fillId="0" borderId="20" xfId="0" applyNumberFormat="1" applyFont="1" applyBorder="1" applyAlignment="1">
      <alignment vertical="center"/>
    </xf>
    <xf numFmtId="166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1" fillId="5" borderId="0" xfId="0" applyFont="1" applyFill="1" applyAlignment="1">
      <alignment horizontal="left" vertical="center"/>
    </xf>
    <xf numFmtId="0" fontId="21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8" xfId="0" applyFont="1" applyFill="1" applyBorder="1" applyAlignment="1">
      <alignment horizontal="center" vertical="center" wrapText="1"/>
    </xf>
    <xf numFmtId="0" fontId="21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/>
    <xf numFmtId="166" fontId="30" fillId="0" borderId="12" xfId="0" applyNumberFormat="1" applyFont="1" applyBorder="1" applyAlignment="1"/>
    <xf numFmtId="166" fontId="30" fillId="0" borderId="13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21" fillId="3" borderId="22" xfId="0" applyNumberFormat="1" applyFont="1" applyFill="1" applyBorder="1" applyAlignment="1" applyProtection="1">
      <alignment vertical="center"/>
      <protection locked="0"/>
    </xf>
    <xf numFmtId="0" fontId="32" fillId="0" borderId="22" xfId="0" applyFont="1" applyBorder="1" applyAlignment="1" applyProtection="1">
      <alignment horizontal="center" vertical="center"/>
      <protection locked="0"/>
    </xf>
    <xf numFmtId="49" fontId="32" fillId="0" borderId="22" xfId="0" applyNumberFormat="1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left" vertical="center" wrapText="1"/>
      <protection locked="0"/>
    </xf>
    <xf numFmtId="0" fontId="32" fillId="0" borderId="22" xfId="0" applyFont="1" applyBorder="1" applyAlignment="1" applyProtection="1">
      <alignment horizontal="center" vertical="center" wrapText="1"/>
      <protection locked="0"/>
    </xf>
    <xf numFmtId="167" fontId="32" fillId="0" borderId="22" xfId="0" applyNumberFormat="1" applyFont="1" applyBorder="1" applyAlignment="1" applyProtection="1">
      <alignment vertical="center"/>
      <protection locked="0"/>
    </xf>
    <xf numFmtId="4" fontId="32" fillId="3" borderId="22" xfId="0" applyNumberFormat="1" applyFont="1" applyFill="1" applyBorder="1" applyAlignment="1" applyProtection="1">
      <alignment vertical="center"/>
      <protection locked="0"/>
    </xf>
    <xf numFmtId="4" fontId="32" fillId="0" borderId="22" xfId="0" applyNumberFormat="1" applyFont="1" applyBorder="1" applyAlignment="1" applyProtection="1">
      <alignment vertical="center"/>
      <protection locked="0"/>
    </xf>
    <xf numFmtId="0" fontId="33" fillId="0" borderId="22" xfId="0" applyFont="1" applyBorder="1" applyAlignment="1" applyProtection="1">
      <alignment vertical="center"/>
      <protection locked="0"/>
    </xf>
    <xf numFmtId="0" fontId="33" fillId="0" borderId="3" xfId="0" applyFont="1" applyBorder="1" applyAlignment="1">
      <alignment vertical="center"/>
    </xf>
    <xf numFmtId="0" fontId="32" fillId="3" borderId="14" xfId="0" applyFont="1" applyFill="1" applyBorder="1" applyAlignment="1" applyProtection="1">
      <alignment horizontal="left" vertical="center"/>
      <protection locked="0"/>
    </xf>
    <xf numFmtId="0" fontId="32" fillId="0" borderId="0" xfId="0" applyFont="1" applyBorder="1" applyAlignment="1">
      <alignment horizontal="center" vertical="center"/>
    </xf>
    <xf numFmtId="0" fontId="22" fillId="3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2" fillId="0" borderId="20" xfId="0" applyNumberFormat="1" applyFont="1" applyBorder="1" applyAlignment="1">
      <alignment vertical="center"/>
    </xf>
    <xf numFmtId="166" fontId="22" fillId="0" borderId="21" xfId="0" applyNumberFormat="1" applyFont="1" applyBorder="1" applyAlignment="1">
      <alignment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4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6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164" fontId="15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1" fillId="5" borderId="6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right" vertical="center"/>
    </xf>
    <xf numFmtId="0" fontId="21" fillId="5" borderId="8" xfId="0" applyFont="1" applyFill="1" applyBorder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tabSelected="1" workbookViewId="0"/>
  </sheetViews>
  <sheetFormatPr defaultRowHeight="1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ht="11.25">
      <c r="A1" s="13" t="s">
        <v>0</v>
      </c>
      <c r="AZ1" s="13" t="s">
        <v>1</v>
      </c>
      <c r="BA1" s="13" t="s">
        <v>2</v>
      </c>
      <c r="BB1" s="13" t="s">
        <v>1</v>
      </c>
      <c r="BT1" s="13" t="s">
        <v>3</v>
      </c>
      <c r="BU1" s="13" t="s">
        <v>3</v>
      </c>
      <c r="BV1" s="13" t="s">
        <v>4</v>
      </c>
    </row>
    <row r="2" spans="1:74" s="1" customFormat="1" ht="36.950000000000003" customHeight="1">
      <c r="AR2" s="215" t="s">
        <v>5</v>
      </c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S2" s="14" t="s">
        <v>6</v>
      </c>
      <c r="BT2" s="14" t="s">
        <v>7</v>
      </c>
    </row>
    <row r="3" spans="1:74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pans="1:74" s="1" customFormat="1" ht="24.95" customHeight="1">
      <c r="B4" s="17"/>
      <c r="D4" s="18" t="s">
        <v>8</v>
      </c>
      <c r="AR4" s="17"/>
      <c r="AS4" s="19" t="s">
        <v>9</v>
      </c>
      <c r="BE4" s="20" t="s">
        <v>10</v>
      </c>
      <c r="BS4" s="14" t="s">
        <v>11</v>
      </c>
    </row>
    <row r="5" spans="1:74" s="1" customFormat="1" ht="12" customHeight="1">
      <c r="B5" s="17"/>
      <c r="D5" s="21" t="s">
        <v>12</v>
      </c>
      <c r="K5" s="177" t="s">
        <v>13</v>
      </c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R5" s="17"/>
      <c r="BE5" s="174" t="s">
        <v>14</v>
      </c>
      <c r="BS5" s="14" t="s">
        <v>6</v>
      </c>
    </row>
    <row r="6" spans="1:74" s="1" customFormat="1" ht="36.950000000000003" customHeight="1">
      <c r="B6" s="17"/>
      <c r="D6" s="23" t="s">
        <v>15</v>
      </c>
      <c r="K6" s="179" t="s">
        <v>16</v>
      </c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R6" s="17"/>
      <c r="BE6" s="175"/>
      <c r="BS6" s="14" t="s">
        <v>6</v>
      </c>
    </row>
    <row r="7" spans="1:74" s="1" customFormat="1" ht="12" customHeight="1">
      <c r="B7" s="17"/>
      <c r="D7" s="24" t="s">
        <v>17</v>
      </c>
      <c r="K7" s="22" t="s">
        <v>1</v>
      </c>
      <c r="AK7" s="24" t="s">
        <v>18</v>
      </c>
      <c r="AN7" s="22" t="s">
        <v>1</v>
      </c>
      <c r="AR7" s="17"/>
      <c r="BE7" s="175"/>
      <c r="BS7" s="14" t="s">
        <v>6</v>
      </c>
    </row>
    <row r="8" spans="1:74" s="1" customFormat="1" ht="12" customHeight="1">
      <c r="B8" s="17"/>
      <c r="D8" s="24" t="s">
        <v>19</v>
      </c>
      <c r="K8" s="22" t="s">
        <v>20</v>
      </c>
      <c r="AK8" s="24" t="s">
        <v>21</v>
      </c>
      <c r="AN8" s="25" t="s">
        <v>22</v>
      </c>
      <c r="AR8" s="17"/>
      <c r="BE8" s="175"/>
      <c r="BS8" s="14" t="s">
        <v>6</v>
      </c>
    </row>
    <row r="9" spans="1:74" s="1" customFormat="1" ht="14.45" customHeight="1">
      <c r="B9" s="17"/>
      <c r="AR9" s="17"/>
      <c r="BE9" s="175"/>
      <c r="BS9" s="14" t="s">
        <v>6</v>
      </c>
    </row>
    <row r="10" spans="1:74" s="1" customFormat="1" ht="12" customHeight="1">
      <c r="B10" s="17"/>
      <c r="D10" s="24" t="s">
        <v>23</v>
      </c>
      <c r="AK10" s="24" t="s">
        <v>24</v>
      </c>
      <c r="AN10" s="22" t="s">
        <v>1</v>
      </c>
      <c r="AR10" s="17"/>
      <c r="BE10" s="175"/>
      <c r="BS10" s="14" t="s">
        <v>6</v>
      </c>
    </row>
    <row r="11" spans="1:74" s="1" customFormat="1" ht="18.399999999999999" customHeight="1">
      <c r="B11" s="17"/>
      <c r="E11" s="22" t="s">
        <v>20</v>
      </c>
      <c r="AK11" s="24" t="s">
        <v>25</v>
      </c>
      <c r="AN11" s="22" t="s">
        <v>1</v>
      </c>
      <c r="AR11" s="17"/>
      <c r="BE11" s="175"/>
      <c r="BS11" s="14" t="s">
        <v>6</v>
      </c>
    </row>
    <row r="12" spans="1:74" s="1" customFormat="1" ht="6.95" customHeight="1">
      <c r="B12" s="17"/>
      <c r="AR12" s="17"/>
      <c r="BE12" s="175"/>
      <c r="BS12" s="14" t="s">
        <v>6</v>
      </c>
    </row>
    <row r="13" spans="1:74" s="1" customFormat="1" ht="12" customHeight="1">
      <c r="B13" s="17"/>
      <c r="D13" s="24" t="s">
        <v>26</v>
      </c>
      <c r="AK13" s="24" t="s">
        <v>24</v>
      </c>
      <c r="AN13" s="26" t="s">
        <v>27</v>
      </c>
      <c r="AR13" s="17"/>
      <c r="BE13" s="175"/>
      <c r="BS13" s="14" t="s">
        <v>6</v>
      </c>
    </row>
    <row r="14" spans="1:74" ht="12.75">
      <c r="B14" s="17"/>
      <c r="E14" s="180" t="s">
        <v>27</v>
      </c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  <c r="AG14" s="181"/>
      <c r="AH14" s="181"/>
      <c r="AI14" s="181"/>
      <c r="AJ14" s="181"/>
      <c r="AK14" s="24" t="s">
        <v>25</v>
      </c>
      <c r="AN14" s="26" t="s">
        <v>27</v>
      </c>
      <c r="AR14" s="17"/>
      <c r="BE14" s="175"/>
      <c r="BS14" s="14" t="s">
        <v>6</v>
      </c>
    </row>
    <row r="15" spans="1:74" s="1" customFormat="1" ht="6.95" customHeight="1">
      <c r="B15" s="17"/>
      <c r="AR15" s="17"/>
      <c r="BE15" s="175"/>
      <c r="BS15" s="14" t="s">
        <v>3</v>
      </c>
    </row>
    <row r="16" spans="1:74" s="1" customFormat="1" ht="12" customHeight="1">
      <c r="B16" s="17"/>
      <c r="D16" s="24" t="s">
        <v>28</v>
      </c>
      <c r="AK16" s="24" t="s">
        <v>24</v>
      </c>
      <c r="AN16" s="22" t="s">
        <v>1</v>
      </c>
      <c r="AR16" s="17"/>
      <c r="BE16" s="175"/>
      <c r="BS16" s="14" t="s">
        <v>3</v>
      </c>
    </row>
    <row r="17" spans="1:71" s="1" customFormat="1" ht="18.399999999999999" customHeight="1">
      <c r="B17" s="17"/>
      <c r="E17" s="22" t="s">
        <v>20</v>
      </c>
      <c r="AK17" s="24" t="s">
        <v>25</v>
      </c>
      <c r="AN17" s="22" t="s">
        <v>1</v>
      </c>
      <c r="AR17" s="17"/>
      <c r="BE17" s="175"/>
      <c r="BS17" s="14" t="s">
        <v>29</v>
      </c>
    </row>
    <row r="18" spans="1:71" s="1" customFormat="1" ht="6.95" customHeight="1">
      <c r="B18" s="17"/>
      <c r="AR18" s="17"/>
      <c r="BE18" s="175"/>
      <c r="BS18" s="14" t="s">
        <v>6</v>
      </c>
    </row>
    <row r="19" spans="1:71" s="1" customFormat="1" ht="12" customHeight="1">
      <c r="B19" s="17"/>
      <c r="D19" s="24" t="s">
        <v>30</v>
      </c>
      <c r="AK19" s="24" t="s">
        <v>24</v>
      </c>
      <c r="AN19" s="22" t="s">
        <v>1</v>
      </c>
      <c r="AR19" s="17"/>
      <c r="BE19" s="175"/>
      <c r="BS19" s="14" t="s">
        <v>6</v>
      </c>
    </row>
    <row r="20" spans="1:71" s="1" customFormat="1" ht="18.399999999999999" customHeight="1">
      <c r="B20" s="17"/>
      <c r="E20" s="22" t="s">
        <v>31</v>
      </c>
      <c r="AK20" s="24" t="s">
        <v>25</v>
      </c>
      <c r="AN20" s="22" t="s">
        <v>1</v>
      </c>
      <c r="AR20" s="17"/>
      <c r="BE20" s="175"/>
      <c r="BS20" s="14" t="s">
        <v>29</v>
      </c>
    </row>
    <row r="21" spans="1:71" s="1" customFormat="1" ht="6.95" customHeight="1">
      <c r="B21" s="17"/>
      <c r="AR21" s="17"/>
      <c r="BE21" s="175"/>
    </row>
    <row r="22" spans="1:71" s="1" customFormat="1" ht="12" customHeight="1">
      <c r="B22" s="17"/>
      <c r="D22" s="24" t="s">
        <v>32</v>
      </c>
      <c r="AR22" s="17"/>
      <c r="BE22" s="175"/>
    </row>
    <row r="23" spans="1:71" s="1" customFormat="1" ht="16.5" customHeight="1">
      <c r="B23" s="17"/>
      <c r="E23" s="182" t="s">
        <v>1</v>
      </c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82"/>
      <c r="AE23" s="182"/>
      <c r="AF23" s="182"/>
      <c r="AG23" s="182"/>
      <c r="AH23" s="182"/>
      <c r="AI23" s="182"/>
      <c r="AJ23" s="182"/>
      <c r="AK23" s="182"/>
      <c r="AL23" s="182"/>
      <c r="AM23" s="182"/>
      <c r="AN23" s="182"/>
      <c r="AR23" s="17"/>
      <c r="BE23" s="175"/>
    </row>
    <row r="24" spans="1:71" s="1" customFormat="1" ht="6.95" customHeight="1">
      <c r="B24" s="17"/>
      <c r="AR24" s="17"/>
      <c r="BE24" s="175"/>
    </row>
    <row r="25" spans="1:71" s="1" customFormat="1" ht="6.95" customHeight="1">
      <c r="B25" s="17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R25" s="17"/>
      <c r="BE25" s="175"/>
    </row>
    <row r="26" spans="1:71" s="2" customFormat="1" ht="25.9" customHeight="1">
      <c r="A26" s="29"/>
      <c r="B26" s="30"/>
      <c r="C26" s="29"/>
      <c r="D26" s="31" t="s">
        <v>33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183">
        <f>ROUND(AG94,2)</f>
        <v>0</v>
      </c>
      <c r="AL26" s="184"/>
      <c r="AM26" s="184"/>
      <c r="AN26" s="184"/>
      <c r="AO26" s="184"/>
      <c r="AP26" s="29"/>
      <c r="AQ26" s="29"/>
      <c r="AR26" s="30"/>
      <c r="BE26" s="175"/>
    </row>
    <row r="27" spans="1:71" s="2" customFormat="1" ht="6.95" customHeight="1">
      <c r="A27" s="29"/>
      <c r="B27" s="30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30"/>
      <c r="BE27" s="175"/>
    </row>
    <row r="28" spans="1:71" s="2" customFormat="1" ht="12.75">
      <c r="A28" s="29"/>
      <c r="B28" s="30"/>
      <c r="C28" s="29"/>
      <c r="D28" s="29"/>
      <c r="E28" s="29"/>
      <c r="F28" s="29"/>
      <c r="G28" s="29"/>
      <c r="H28" s="29"/>
      <c r="I28" s="29"/>
      <c r="J28" s="29"/>
      <c r="K28" s="29"/>
      <c r="L28" s="185" t="s">
        <v>34</v>
      </c>
      <c r="M28" s="185"/>
      <c r="N28" s="185"/>
      <c r="O28" s="185"/>
      <c r="P28" s="185"/>
      <c r="Q28" s="29"/>
      <c r="R28" s="29"/>
      <c r="S28" s="29"/>
      <c r="T28" s="29"/>
      <c r="U28" s="29"/>
      <c r="V28" s="29"/>
      <c r="W28" s="185" t="s">
        <v>35</v>
      </c>
      <c r="X28" s="185"/>
      <c r="Y28" s="185"/>
      <c r="Z28" s="185"/>
      <c r="AA28" s="185"/>
      <c r="AB28" s="185"/>
      <c r="AC28" s="185"/>
      <c r="AD28" s="185"/>
      <c r="AE28" s="185"/>
      <c r="AF28" s="29"/>
      <c r="AG28" s="29"/>
      <c r="AH28" s="29"/>
      <c r="AI28" s="29"/>
      <c r="AJ28" s="29"/>
      <c r="AK28" s="185" t="s">
        <v>36</v>
      </c>
      <c r="AL28" s="185"/>
      <c r="AM28" s="185"/>
      <c r="AN28" s="185"/>
      <c r="AO28" s="185"/>
      <c r="AP28" s="29"/>
      <c r="AQ28" s="29"/>
      <c r="AR28" s="30"/>
      <c r="BE28" s="175"/>
    </row>
    <row r="29" spans="1:71" s="3" customFormat="1" ht="14.45" customHeight="1">
      <c r="B29" s="34"/>
      <c r="D29" s="24" t="s">
        <v>37</v>
      </c>
      <c r="F29" s="35" t="s">
        <v>38</v>
      </c>
      <c r="L29" s="188">
        <v>0.2</v>
      </c>
      <c r="M29" s="187"/>
      <c r="N29" s="187"/>
      <c r="O29" s="187"/>
      <c r="P29" s="187"/>
      <c r="Q29" s="36"/>
      <c r="R29" s="36"/>
      <c r="S29" s="36"/>
      <c r="T29" s="36"/>
      <c r="U29" s="36"/>
      <c r="V29" s="36"/>
      <c r="W29" s="186">
        <f>ROUND(AZ94, 2)</f>
        <v>0</v>
      </c>
      <c r="X29" s="187"/>
      <c r="Y29" s="187"/>
      <c r="Z29" s="187"/>
      <c r="AA29" s="187"/>
      <c r="AB29" s="187"/>
      <c r="AC29" s="187"/>
      <c r="AD29" s="187"/>
      <c r="AE29" s="187"/>
      <c r="AF29" s="36"/>
      <c r="AG29" s="36"/>
      <c r="AH29" s="36"/>
      <c r="AI29" s="36"/>
      <c r="AJ29" s="36"/>
      <c r="AK29" s="186">
        <f>ROUND(AV94, 2)</f>
        <v>0</v>
      </c>
      <c r="AL29" s="187"/>
      <c r="AM29" s="187"/>
      <c r="AN29" s="187"/>
      <c r="AO29" s="187"/>
      <c r="AP29" s="36"/>
      <c r="AQ29" s="36"/>
      <c r="AR29" s="37"/>
      <c r="AS29" s="36"/>
      <c r="AT29" s="36"/>
      <c r="AU29" s="36"/>
      <c r="AV29" s="36"/>
      <c r="AW29" s="36"/>
      <c r="AX29" s="36"/>
      <c r="AY29" s="36"/>
      <c r="AZ29" s="36"/>
      <c r="BE29" s="176"/>
    </row>
    <row r="30" spans="1:71" s="3" customFormat="1" ht="14.45" customHeight="1">
      <c r="B30" s="34"/>
      <c r="F30" s="35" t="s">
        <v>39</v>
      </c>
      <c r="L30" s="188">
        <v>0.2</v>
      </c>
      <c r="M30" s="187"/>
      <c r="N30" s="187"/>
      <c r="O30" s="187"/>
      <c r="P30" s="187"/>
      <c r="Q30" s="36"/>
      <c r="R30" s="36"/>
      <c r="S30" s="36"/>
      <c r="T30" s="36"/>
      <c r="U30" s="36"/>
      <c r="V30" s="36"/>
      <c r="W30" s="186">
        <f>ROUND(BA94, 2)</f>
        <v>0</v>
      </c>
      <c r="X30" s="187"/>
      <c r="Y30" s="187"/>
      <c r="Z30" s="187"/>
      <c r="AA30" s="187"/>
      <c r="AB30" s="187"/>
      <c r="AC30" s="187"/>
      <c r="AD30" s="187"/>
      <c r="AE30" s="187"/>
      <c r="AF30" s="36"/>
      <c r="AG30" s="36"/>
      <c r="AH30" s="36"/>
      <c r="AI30" s="36"/>
      <c r="AJ30" s="36"/>
      <c r="AK30" s="186">
        <f>ROUND(AW94, 2)</f>
        <v>0</v>
      </c>
      <c r="AL30" s="187"/>
      <c r="AM30" s="187"/>
      <c r="AN30" s="187"/>
      <c r="AO30" s="187"/>
      <c r="AP30" s="36"/>
      <c r="AQ30" s="36"/>
      <c r="AR30" s="37"/>
      <c r="AS30" s="36"/>
      <c r="AT30" s="36"/>
      <c r="AU30" s="36"/>
      <c r="AV30" s="36"/>
      <c r="AW30" s="36"/>
      <c r="AX30" s="36"/>
      <c r="AY30" s="36"/>
      <c r="AZ30" s="36"/>
      <c r="BE30" s="176"/>
    </row>
    <row r="31" spans="1:71" s="3" customFormat="1" ht="14.45" hidden="1" customHeight="1">
      <c r="B31" s="34"/>
      <c r="F31" s="24" t="s">
        <v>40</v>
      </c>
      <c r="L31" s="191">
        <v>0.2</v>
      </c>
      <c r="M31" s="190"/>
      <c r="N31" s="190"/>
      <c r="O31" s="190"/>
      <c r="P31" s="190"/>
      <c r="W31" s="189">
        <f>ROUND(BB94, 2)</f>
        <v>0</v>
      </c>
      <c r="X31" s="190"/>
      <c r="Y31" s="190"/>
      <c r="Z31" s="190"/>
      <c r="AA31" s="190"/>
      <c r="AB31" s="190"/>
      <c r="AC31" s="190"/>
      <c r="AD31" s="190"/>
      <c r="AE31" s="190"/>
      <c r="AK31" s="189">
        <v>0</v>
      </c>
      <c r="AL31" s="190"/>
      <c r="AM31" s="190"/>
      <c r="AN31" s="190"/>
      <c r="AO31" s="190"/>
      <c r="AR31" s="34"/>
      <c r="BE31" s="176"/>
    </row>
    <row r="32" spans="1:71" s="3" customFormat="1" ht="14.45" hidden="1" customHeight="1">
      <c r="B32" s="34"/>
      <c r="F32" s="24" t="s">
        <v>41</v>
      </c>
      <c r="L32" s="191">
        <v>0.2</v>
      </c>
      <c r="M32" s="190"/>
      <c r="N32" s="190"/>
      <c r="O32" s="190"/>
      <c r="P32" s="190"/>
      <c r="W32" s="189">
        <f>ROUND(BC94, 2)</f>
        <v>0</v>
      </c>
      <c r="X32" s="190"/>
      <c r="Y32" s="190"/>
      <c r="Z32" s="190"/>
      <c r="AA32" s="190"/>
      <c r="AB32" s="190"/>
      <c r="AC32" s="190"/>
      <c r="AD32" s="190"/>
      <c r="AE32" s="190"/>
      <c r="AK32" s="189">
        <v>0</v>
      </c>
      <c r="AL32" s="190"/>
      <c r="AM32" s="190"/>
      <c r="AN32" s="190"/>
      <c r="AO32" s="190"/>
      <c r="AR32" s="34"/>
      <c r="BE32" s="176"/>
    </row>
    <row r="33" spans="1:57" s="3" customFormat="1" ht="14.45" hidden="1" customHeight="1">
      <c r="B33" s="34"/>
      <c r="F33" s="35" t="s">
        <v>42</v>
      </c>
      <c r="L33" s="188">
        <v>0</v>
      </c>
      <c r="M33" s="187"/>
      <c r="N33" s="187"/>
      <c r="O33" s="187"/>
      <c r="P33" s="187"/>
      <c r="Q33" s="36"/>
      <c r="R33" s="36"/>
      <c r="S33" s="36"/>
      <c r="T33" s="36"/>
      <c r="U33" s="36"/>
      <c r="V33" s="36"/>
      <c r="W33" s="186">
        <f>ROUND(BD94, 2)</f>
        <v>0</v>
      </c>
      <c r="X33" s="187"/>
      <c r="Y33" s="187"/>
      <c r="Z33" s="187"/>
      <c r="AA33" s="187"/>
      <c r="AB33" s="187"/>
      <c r="AC33" s="187"/>
      <c r="AD33" s="187"/>
      <c r="AE33" s="187"/>
      <c r="AF33" s="36"/>
      <c r="AG33" s="36"/>
      <c r="AH33" s="36"/>
      <c r="AI33" s="36"/>
      <c r="AJ33" s="36"/>
      <c r="AK33" s="186">
        <v>0</v>
      </c>
      <c r="AL33" s="187"/>
      <c r="AM33" s="187"/>
      <c r="AN33" s="187"/>
      <c r="AO33" s="187"/>
      <c r="AP33" s="36"/>
      <c r="AQ33" s="36"/>
      <c r="AR33" s="37"/>
      <c r="AS33" s="36"/>
      <c r="AT33" s="36"/>
      <c r="AU33" s="36"/>
      <c r="AV33" s="36"/>
      <c r="AW33" s="36"/>
      <c r="AX33" s="36"/>
      <c r="AY33" s="36"/>
      <c r="AZ33" s="36"/>
      <c r="BE33" s="176"/>
    </row>
    <row r="34" spans="1:57" s="2" customFormat="1" ht="6.95" customHeight="1">
      <c r="A34" s="29"/>
      <c r="B34" s="30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29"/>
      <c r="AP34" s="29"/>
      <c r="AQ34" s="29"/>
      <c r="AR34" s="30"/>
      <c r="BE34" s="175"/>
    </row>
    <row r="35" spans="1:57" s="2" customFormat="1" ht="25.9" customHeight="1">
      <c r="A35" s="29"/>
      <c r="B35" s="30"/>
      <c r="C35" s="38"/>
      <c r="D35" s="39" t="s">
        <v>43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44</v>
      </c>
      <c r="U35" s="40"/>
      <c r="V35" s="40"/>
      <c r="W35" s="40"/>
      <c r="X35" s="192" t="s">
        <v>45</v>
      </c>
      <c r="Y35" s="193"/>
      <c r="Z35" s="193"/>
      <c r="AA35" s="193"/>
      <c r="AB35" s="193"/>
      <c r="AC35" s="40"/>
      <c r="AD35" s="40"/>
      <c r="AE35" s="40"/>
      <c r="AF35" s="40"/>
      <c r="AG35" s="40"/>
      <c r="AH35" s="40"/>
      <c r="AI35" s="40"/>
      <c r="AJ35" s="40"/>
      <c r="AK35" s="194">
        <f>SUM(AK26:AK33)</f>
        <v>0</v>
      </c>
      <c r="AL35" s="193"/>
      <c r="AM35" s="193"/>
      <c r="AN35" s="193"/>
      <c r="AO35" s="195"/>
      <c r="AP35" s="38"/>
      <c r="AQ35" s="38"/>
      <c r="AR35" s="30"/>
      <c r="BE35" s="29"/>
    </row>
    <row r="36" spans="1:57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30"/>
      <c r="BE36" s="29"/>
    </row>
    <row r="37" spans="1:57" s="2" customFormat="1" ht="14.45" customHeight="1">
      <c r="A37" s="29"/>
      <c r="B37" s="30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30"/>
      <c r="BE37" s="29"/>
    </row>
    <row r="38" spans="1:57" s="1" customFormat="1" ht="14.45" customHeight="1">
      <c r="B38" s="17"/>
      <c r="AR38" s="17"/>
    </row>
    <row r="39" spans="1:57" s="1" customFormat="1" ht="14.45" customHeight="1">
      <c r="B39" s="17"/>
      <c r="AR39" s="17"/>
    </row>
    <row r="40" spans="1:57" s="1" customFormat="1" ht="14.45" customHeight="1">
      <c r="B40" s="17"/>
      <c r="AR40" s="17"/>
    </row>
    <row r="41" spans="1:57" s="1" customFormat="1" ht="14.45" customHeight="1">
      <c r="B41" s="17"/>
      <c r="AR41" s="17"/>
    </row>
    <row r="42" spans="1:57" s="1" customFormat="1" ht="14.45" customHeight="1">
      <c r="B42" s="17"/>
      <c r="AR42" s="17"/>
    </row>
    <row r="43" spans="1:57" s="1" customFormat="1" ht="14.45" customHeight="1">
      <c r="B43" s="17"/>
      <c r="AR43" s="17"/>
    </row>
    <row r="44" spans="1:57" s="1" customFormat="1" ht="14.45" customHeight="1">
      <c r="B44" s="17"/>
      <c r="AR44" s="17"/>
    </row>
    <row r="45" spans="1:57" s="1" customFormat="1" ht="14.45" customHeight="1">
      <c r="B45" s="17"/>
      <c r="AR45" s="17"/>
    </row>
    <row r="46" spans="1:57" s="1" customFormat="1" ht="14.45" customHeight="1">
      <c r="B46" s="17"/>
      <c r="AR46" s="17"/>
    </row>
    <row r="47" spans="1:57" s="1" customFormat="1" ht="14.45" customHeight="1">
      <c r="B47" s="17"/>
      <c r="AR47" s="17"/>
    </row>
    <row r="48" spans="1:57" s="1" customFormat="1" ht="14.45" customHeight="1">
      <c r="B48" s="17"/>
      <c r="AR48" s="17"/>
    </row>
    <row r="49" spans="1:57" s="2" customFormat="1" ht="14.45" customHeight="1">
      <c r="B49" s="42"/>
      <c r="D49" s="43" t="s">
        <v>46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47</v>
      </c>
      <c r="AI49" s="44"/>
      <c r="AJ49" s="44"/>
      <c r="AK49" s="44"/>
      <c r="AL49" s="44"/>
      <c r="AM49" s="44"/>
      <c r="AN49" s="44"/>
      <c r="AO49" s="44"/>
      <c r="AR49" s="42"/>
    </row>
    <row r="50" spans="1:57" ht="11.25">
      <c r="B50" s="17"/>
      <c r="AR50" s="17"/>
    </row>
    <row r="51" spans="1:57" ht="11.25">
      <c r="B51" s="17"/>
      <c r="AR51" s="17"/>
    </row>
    <row r="52" spans="1:57" ht="11.25">
      <c r="B52" s="17"/>
      <c r="AR52" s="17"/>
    </row>
    <row r="53" spans="1:57" ht="11.25">
      <c r="B53" s="17"/>
      <c r="AR53" s="17"/>
    </row>
    <row r="54" spans="1:57" ht="11.25">
      <c r="B54" s="17"/>
      <c r="AR54" s="17"/>
    </row>
    <row r="55" spans="1:57" ht="11.25">
      <c r="B55" s="17"/>
      <c r="AR55" s="17"/>
    </row>
    <row r="56" spans="1:57" ht="11.25">
      <c r="B56" s="17"/>
      <c r="AR56" s="17"/>
    </row>
    <row r="57" spans="1:57" ht="11.25">
      <c r="B57" s="17"/>
      <c r="AR57" s="17"/>
    </row>
    <row r="58" spans="1:57" ht="11.25">
      <c r="B58" s="17"/>
      <c r="AR58" s="17"/>
    </row>
    <row r="59" spans="1:57" ht="11.25">
      <c r="B59" s="17"/>
      <c r="AR59" s="17"/>
    </row>
    <row r="60" spans="1:57" s="2" customFormat="1" ht="12.75">
      <c r="A60" s="29"/>
      <c r="B60" s="30"/>
      <c r="C60" s="29"/>
      <c r="D60" s="45" t="s">
        <v>48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5" t="s">
        <v>49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5" t="s">
        <v>48</v>
      </c>
      <c r="AI60" s="32"/>
      <c r="AJ60" s="32"/>
      <c r="AK60" s="32"/>
      <c r="AL60" s="32"/>
      <c r="AM60" s="45" t="s">
        <v>49</v>
      </c>
      <c r="AN60" s="32"/>
      <c r="AO60" s="32"/>
      <c r="AP60" s="29"/>
      <c r="AQ60" s="29"/>
      <c r="AR60" s="30"/>
      <c r="BE60" s="29"/>
    </row>
    <row r="61" spans="1:57" ht="11.25">
      <c r="B61" s="17"/>
      <c r="AR61" s="17"/>
    </row>
    <row r="62" spans="1:57" ht="11.25">
      <c r="B62" s="17"/>
      <c r="AR62" s="17"/>
    </row>
    <row r="63" spans="1:57" ht="11.25">
      <c r="B63" s="17"/>
      <c r="AR63" s="17"/>
    </row>
    <row r="64" spans="1:57" s="2" customFormat="1" ht="12.75">
      <c r="A64" s="29"/>
      <c r="B64" s="30"/>
      <c r="C64" s="29"/>
      <c r="D64" s="43" t="s">
        <v>50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51</v>
      </c>
      <c r="AI64" s="46"/>
      <c r="AJ64" s="46"/>
      <c r="AK64" s="46"/>
      <c r="AL64" s="46"/>
      <c r="AM64" s="46"/>
      <c r="AN64" s="46"/>
      <c r="AO64" s="46"/>
      <c r="AP64" s="29"/>
      <c r="AQ64" s="29"/>
      <c r="AR64" s="30"/>
      <c r="BE64" s="29"/>
    </row>
    <row r="65" spans="1:57" ht="11.25">
      <c r="B65" s="17"/>
      <c r="AR65" s="17"/>
    </row>
    <row r="66" spans="1:57" ht="11.25">
      <c r="B66" s="17"/>
      <c r="AR66" s="17"/>
    </row>
    <row r="67" spans="1:57" ht="11.25">
      <c r="B67" s="17"/>
      <c r="AR67" s="17"/>
    </row>
    <row r="68" spans="1:57" ht="11.25">
      <c r="B68" s="17"/>
      <c r="AR68" s="17"/>
    </row>
    <row r="69" spans="1:57" ht="11.25">
      <c r="B69" s="17"/>
      <c r="AR69" s="17"/>
    </row>
    <row r="70" spans="1:57" ht="11.25">
      <c r="B70" s="17"/>
      <c r="AR70" s="17"/>
    </row>
    <row r="71" spans="1:57" ht="11.25">
      <c r="B71" s="17"/>
      <c r="AR71" s="17"/>
    </row>
    <row r="72" spans="1:57" ht="11.25">
      <c r="B72" s="17"/>
      <c r="AR72" s="17"/>
    </row>
    <row r="73" spans="1:57" ht="11.25">
      <c r="B73" s="17"/>
      <c r="AR73" s="17"/>
    </row>
    <row r="74" spans="1:57" ht="11.25">
      <c r="B74" s="17"/>
      <c r="AR74" s="17"/>
    </row>
    <row r="75" spans="1:57" s="2" customFormat="1" ht="12.75">
      <c r="A75" s="29"/>
      <c r="B75" s="30"/>
      <c r="C75" s="29"/>
      <c r="D75" s="45" t="s">
        <v>48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5" t="s">
        <v>49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5" t="s">
        <v>48</v>
      </c>
      <c r="AI75" s="32"/>
      <c r="AJ75" s="32"/>
      <c r="AK75" s="32"/>
      <c r="AL75" s="32"/>
      <c r="AM75" s="45" t="s">
        <v>49</v>
      </c>
      <c r="AN75" s="32"/>
      <c r="AO75" s="32"/>
      <c r="AP75" s="29"/>
      <c r="AQ75" s="29"/>
      <c r="AR75" s="30"/>
      <c r="BE75" s="29"/>
    </row>
    <row r="76" spans="1:57" s="2" customFormat="1" ht="11.25">
      <c r="A76" s="29"/>
      <c r="B76" s="30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  <c r="AF76" s="29"/>
      <c r="AG76" s="29"/>
      <c r="AH76" s="29"/>
      <c r="AI76" s="29"/>
      <c r="AJ76" s="29"/>
      <c r="AK76" s="29"/>
      <c r="AL76" s="29"/>
      <c r="AM76" s="29"/>
      <c r="AN76" s="29"/>
      <c r="AO76" s="29"/>
      <c r="AP76" s="29"/>
      <c r="AQ76" s="29"/>
      <c r="AR76" s="30"/>
      <c r="BE76" s="29"/>
    </row>
    <row r="77" spans="1:57" s="2" customFormat="1" ht="6.9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0"/>
      <c r="BE77" s="29"/>
    </row>
    <row r="81" spans="1:90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0"/>
      <c r="BE81" s="29"/>
    </row>
    <row r="82" spans="1:90" s="2" customFormat="1" ht="24.95" customHeight="1">
      <c r="A82" s="29"/>
      <c r="B82" s="30"/>
      <c r="C82" s="18" t="s">
        <v>52</v>
      </c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30"/>
      <c r="BE82" s="29"/>
    </row>
    <row r="83" spans="1:90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  <c r="AF83" s="29"/>
      <c r="AG83" s="29"/>
      <c r="AH83" s="29"/>
      <c r="AI83" s="29"/>
      <c r="AJ83" s="29"/>
      <c r="AK83" s="29"/>
      <c r="AL83" s="29"/>
      <c r="AM83" s="29"/>
      <c r="AN83" s="29"/>
      <c r="AO83" s="29"/>
      <c r="AP83" s="29"/>
      <c r="AQ83" s="29"/>
      <c r="AR83" s="30"/>
      <c r="BE83" s="29"/>
    </row>
    <row r="84" spans="1:90" s="4" customFormat="1" ht="12" customHeight="1">
      <c r="B84" s="51"/>
      <c r="C84" s="24" t="s">
        <v>12</v>
      </c>
      <c r="L84" s="4" t="str">
        <f>K5</f>
        <v>PHZ</v>
      </c>
      <c r="AR84" s="51"/>
    </row>
    <row r="85" spans="1:90" s="5" customFormat="1" ht="36.950000000000003" customHeight="1">
      <c r="B85" s="52"/>
      <c r="C85" s="53" t="s">
        <v>15</v>
      </c>
      <c r="L85" s="196" t="str">
        <f>K6</f>
        <v>Výmena svetlíka Steel aréna</v>
      </c>
      <c r="M85" s="197"/>
      <c r="N85" s="197"/>
      <c r="O85" s="197"/>
      <c r="P85" s="197"/>
      <c r="Q85" s="197"/>
      <c r="R85" s="197"/>
      <c r="S85" s="197"/>
      <c r="T85" s="197"/>
      <c r="U85" s="197"/>
      <c r="V85" s="197"/>
      <c r="W85" s="197"/>
      <c r="X85" s="197"/>
      <c r="Y85" s="197"/>
      <c r="Z85" s="197"/>
      <c r="AA85" s="197"/>
      <c r="AB85" s="197"/>
      <c r="AC85" s="197"/>
      <c r="AD85" s="197"/>
      <c r="AE85" s="197"/>
      <c r="AF85" s="197"/>
      <c r="AG85" s="197"/>
      <c r="AH85" s="197"/>
      <c r="AI85" s="197"/>
      <c r="AJ85" s="197"/>
      <c r="AR85" s="52"/>
    </row>
    <row r="86" spans="1:90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K86" s="29"/>
      <c r="AL86" s="29"/>
      <c r="AM86" s="29"/>
      <c r="AN86" s="29"/>
      <c r="AO86" s="29"/>
      <c r="AP86" s="29"/>
      <c r="AQ86" s="29"/>
      <c r="AR86" s="30"/>
      <c r="BE86" s="29"/>
    </row>
    <row r="87" spans="1:90" s="2" customFormat="1" ht="12" customHeight="1">
      <c r="A87" s="29"/>
      <c r="B87" s="30"/>
      <c r="C87" s="24" t="s">
        <v>19</v>
      </c>
      <c r="D87" s="29"/>
      <c r="E87" s="29"/>
      <c r="F87" s="29"/>
      <c r="G87" s="29"/>
      <c r="H87" s="29"/>
      <c r="I87" s="29"/>
      <c r="J87" s="29"/>
      <c r="K87" s="29"/>
      <c r="L87" s="54" t="str">
        <f>IF(K8="","",K8)</f>
        <v xml:space="preserve"> </v>
      </c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4" t="s">
        <v>21</v>
      </c>
      <c r="AJ87" s="29"/>
      <c r="AK87" s="29"/>
      <c r="AL87" s="29"/>
      <c r="AM87" s="198" t="str">
        <f>IF(AN8= "","",AN8)</f>
        <v>27. 1. 2023</v>
      </c>
      <c r="AN87" s="198"/>
      <c r="AO87" s="29"/>
      <c r="AP87" s="29"/>
      <c r="AQ87" s="29"/>
      <c r="AR87" s="30"/>
      <c r="BE87" s="29"/>
    </row>
    <row r="88" spans="1:90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K88" s="29"/>
      <c r="AL88" s="29"/>
      <c r="AM88" s="29"/>
      <c r="AN88" s="29"/>
      <c r="AO88" s="29"/>
      <c r="AP88" s="29"/>
      <c r="AQ88" s="29"/>
      <c r="AR88" s="30"/>
      <c r="BE88" s="29"/>
    </row>
    <row r="89" spans="1:90" s="2" customFormat="1" ht="15.2" customHeight="1">
      <c r="A89" s="29"/>
      <c r="B89" s="30"/>
      <c r="C89" s="24" t="s">
        <v>23</v>
      </c>
      <c r="D89" s="29"/>
      <c r="E89" s="29"/>
      <c r="F89" s="29"/>
      <c r="G89" s="29"/>
      <c r="H89" s="29"/>
      <c r="I89" s="29"/>
      <c r="J89" s="29"/>
      <c r="K89" s="29"/>
      <c r="L89" s="4" t="str">
        <f>IF(E11= "","",E11)</f>
        <v xml:space="preserve"> </v>
      </c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  <c r="AF89" s="29"/>
      <c r="AG89" s="29"/>
      <c r="AH89" s="29"/>
      <c r="AI89" s="24" t="s">
        <v>28</v>
      </c>
      <c r="AJ89" s="29"/>
      <c r="AK89" s="29"/>
      <c r="AL89" s="29"/>
      <c r="AM89" s="199" t="str">
        <f>IF(E17="","",E17)</f>
        <v xml:space="preserve"> </v>
      </c>
      <c r="AN89" s="200"/>
      <c r="AO89" s="200"/>
      <c r="AP89" s="200"/>
      <c r="AQ89" s="29"/>
      <c r="AR89" s="30"/>
      <c r="AS89" s="201" t="s">
        <v>53</v>
      </c>
      <c r="AT89" s="202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29"/>
    </row>
    <row r="90" spans="1:90" s="2" customFormat="1" ht="25.7" customHeight="1">
      <c r="A90" s="29"/>
      <c r="B90" s="30"/>
      <c r="C90" s="24" t="s">
        <v>26</v>
      </c>
      <c r="D90" s="29"/>
      <c r="E90" s="29"/>
      <c r="F90" s="29"/>
      <c r="G90" s="29"/>
      <c r="H90" s="29"/>
      <c r="I90" s="29"/>
      <c r="J90" s="29"/>
      <c r="K90" s="29"/>
      <c r="L90" s="4" t="str">
        <f>IF(E14= "Vyplň údaj","",E14)</f>
        <v/>
      </c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  <c r="AF90" s="29"/>
      <c r="AG90" s="29"/>
      <c r="AH90" s="29"/>
      <c r="AI90" s="24" t="s">
        <v>30</v>
      </c>
      <c r="AJ90" s="29"/>
      <c r="AK90" s="29"/>
      <c r="AL90" s="29"/>
      <c r="AM90" s="199" t="str">
        <f>IF(E20="","",E20)</f>
        <v>Ing. Miloš Singovszki, PhD., MBA</v>
      </c>
      <c r="AN90" s="200"/>
      <c r="AO90" s="200"/>
      <c r="AP90" s="200"/>
      <c r="AQ90" s="29"/>
      <c r="AR90" s="30"/>
      <c r="AS90" s="203"/>
      <c r="AT90" s="204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29"/>
    </row>
    <row r="91" spans="1:90" s="2" customFormat="1" ht="10.9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  <c r="AF91" s="29"/>
      <c r="AG91" s="29"/>
      <c r="AH91" s="29"/>
      <c r="AI91" s="29"/>
      <c r="AJ91" s="29"/>
      <c r="AK91" s="29"/>
      <c r="AL91" s="29"/>
      <c r="AM91" s="29"/>
      <c r="AN91" s="29"/>
      <c r="AO91" s="29"/>
      <c r="AP91" s="29"/>
      <c r="AQ91" s="29"/>
      <c r="AR91" s="30"/>
      <c r="AS91" s="203"/>
      <c r="AT91" s="204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29"/>
    </row>
    <row r="92" spans="1:90" s="2" customFormat="1" ht="29.25" customHeight="1">
      <c r="A92" s="29"/>
      <c r="B92" s="30"/>
      <c r="C92" s="205" t="s">
        <v>54</v>
      </c>
      <c r="D92" s="206"/>
      <c r="E92" s="206"/>
      <c r="F92" s="206"/>
      <c r="G92" s="206"/>
      <c r="H92" s="60"/>
      <c r="I92" s="207" t="s">
        <v>55</v>
      </c>
      <c r="J92" s="206"/>
      <c r="K92" s="206"/>
      <c r="L92" s="206"/>
      <c r="M92" s="206"/>
      <c r="N92" s="206"/>
      <c r="O92" s="206"/>
      <c r="P92" s="206"/>
      <c r="Q92" s="206"/>
      <c r="R92" s="206"/>
      <c r="S92" s="206"/>
      <c r="T92" s="206"/>
      <c r="U92" s="206"/>
      <c r="V92" s="206"/>
      <c r="W92" s="206"/>
      <c r="X92" s="206"/>
      <c r="Y92" s="206"/>
      <c r="Z92" s="206"/>
      <c r="AA92" s="206"/>
      <c r="AB92" s="206"/>
      <c r="AC92" s="206"/>
      <c r="AD92" s="206"/>
      <c r="AE92" s="206"/>
      <c r="AF92" s="206"/>
      <c r="AG92" s="208" t="s">
        <v>56</v>
      </c>
      <c r="AH92" s="206"/>
      <c r="AI92" s="206"/>
      <c r="AJ92" s="206"/>
      <c r="AK92" s="206"/>
      <c r="AL92" s="206"/>
      <c r="AM92" s="206"/>
      <c r="AN92" s="207" t="s">
        <v>57</v>
      </c>
      <c r="AO92" s="206"/>
      <c r="AP92" s="209"/>
      <c r="AQ92" s="61" t="s">
        <v>58</v>
      </c>
      <c r="AR92" s="30"/>
      <c r="AS92" s="62" t="s">
        <v>59</v>
      </c>
      <c r="AT92" s="63" t="s">
        <v>60</v>
      </c>
      <c r="AU92" s="63" t="s">
        <v>61</v>
      </c>
      <c r="AV92" s="63" t="s">
        <v>62</v>
      </c>
      <c r="AW92" s="63" t="s">
        <v>63</v>
      </c>
      <c r="AX92" s="63" t="s">
        <v>64</v>
      </c>
      <c r="AY92" s="63" t="s">
        <v>65</v>
      </c>
      <c r="AZ92" s="63" t="s">
        <v>66</v>
      </c>
      <c r="BA92" s="63" t="s">
        <v>67</v>
      </c>
      <c r="BB92" s="63" t="s">
        <v>68</v>
      </c>
      <c r="BC92" s="63" t="s">
        <v>69</v>
      </c>
      <c r="BD92" s="64" t="s">
        <v>70</v>
      </c>
      <c r="BE92" s="29"/>
    </row>
    <row r="93" spans="1:90" s="2" customFormat="1" ht="10.9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  <c r="AF93" s="29"/>
      <c r="AG93" s="29"/>
      <c r="AH93" s="29"/>
      <c r="AI93" s="29"/>
      <c r="AJ93" s="29"/>
      <c r="AK93" s="29"/>
      <c r="AL93" s="29"/>
      <c r="AM93" s="29"/>
      <c r="AN93" s="29"/>
      <c r="AO93" s="29"/>
      <c r="AP93" s="29"/>
      <c r="AQ93" s="29"/>
      <c r="AR93" s="30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29"/>
    </row>
    <row r="94" spans="1:90" s="6" customFormat="1" ht="32.450000000000003" customHeight="1">
      <c r="B94" s="68"/>
      <c r="C94" s="69" t="s">
        <v>71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13">
        <f>ROUND(AG95,2)</f>
        <v>0</v>
      </c>
      <c r="AH94" s="213"/>
      <c r="AI94" s="213"/>
      <c r="AJ94" s="213"/>
      <c r="AK94" s="213"/>
      <c r="AL94" s="213"/>
      <c r="AM94" s="213"/>
      <c r="AN94" s="214">
        <f>SUM(AG94,AT94)</f>
        <v>0</v>
      </c>
      <c r="AO94" s="214"/>
      <c r="AP94" s="214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72</v>
      </c>
      <c r="BT94" s="77" t="s">
        <v>73</v>
      </c>
      <c r="BV94" s="77" t="s">
        <v>74</v>
      </c>
      <c r="BW94" s="77" t="s">
        <v>4</v>
      </c>
      <c r="BX94" s="77" t="s">
        <v>75</v>
      </c>
      <c r="CL94" s="77" t="s">
        <v>1</v>
      </c>
    </row>
    <row r="95" spans="1:90" s="7" customFormat="1" ht="16.5" customHeight="1">
      <c r="A95" s="78" t="s">
        <v>76</v>
      </c>
      <c r="B95" s="79"/>
      <c r="C95" s="80"/>
      <c r="D95" s="212" t="s">
        <v>13</v>
      </c>
      <c r="E95" s="212"/>
      <c r="F95" s="212"/>
      <c r="G95" s="212"/>
      <c r="H95" s="212"/>
      <c r="I95" s="81"/>
      <c r="J95" s="212" t="s">
        <v>16</v>
      </c>
      <c r="K95" s="212"/>
      <c r="L95" s="212"/>
      <c r="M95" s="212"/>
      <c r="N95" s="212"/>
      <c r="O95" s="212"/>
      <c r="P95" s="212"/>
      <c r="Q95" s="212"/>
      <c r="R95" s="212"/>
      <c r="S95" s="212"/>
      <c r="T95" s="212"/>
      <c r="U95" s="212"/>
      <c r="V95" s="212"/>
      <c r="W95" s="212"/>
      <c r="X95" s="212"/>
      <c r="Y95" s="212"/>
      <c r="Z95" s="212"/>
      <c r="AA95" s="212"/>
      <c r="AB95" s="212"/>
      <c r="AC95" s="212"/>
      <c r="AD95" s="212"/>
      <c r="AE95" s="212"/>
      <c r="AF95" s="212"/>
      <c r="AG95" s="210">
        <f>'PHZ - Výmena svetlíka Ste...'!J28</f>
        <v>0</v>
      </c>
      <c r="AH95" s="211"/>
      <c r="AI95" s="211"/>
      <c r="AJ95" s="211"/>
      <c r="AK95" s="211"/>
      <c r="AL95" s="211"/>
      <c r="AM95" s="211"/>
      <c r="AN95" s="210">
        <f>SUM(AG95,AT95)</f>
        <v>0</v>
      </c>
      <c r="AO95" s="211"/>
      <c r="AP95" s="211"/>
      <c r="AQ95" s="82" t="s">
        <v>77</v>
      </c>
      <c r="AR95" s="79"/>
      <c r="AS95" s="83">
        <v>0</v>
      </c>
      <c r="AT95" s="84">
        <f>ROUND(SUM(AV95:AW95),2)</f>
        <v>0</v>
      </c>
      <c r="AU95" s="85">
        <f>'PHZ - Výmena svetlíka Ste...'!P126</f>
        <v>0</v>
      </c>
      <c r="AV95" s="84">
        <f>'PHZ - Výmena svetlíka Ste...'!J31</f>
        <v>0</v>
      </c>
      <c r="AW95" s="84">
        <f>'PHZ - Výmena svetlíka Ste...'!J32</f>
        <v>0</v>
      </c>
      <c r="AX95" s="84">
        <f>'PHZ - Výmena svetlíka Ste...'!J33</f>
        <v>0</v>
      </c>
      <c r="AY95" s="84">
        <f>'PHZ - Výmena svetlíka Ste...'!J34</f>
        <v>0</v>
      </c>
      <c r="AZ95" s="84">
        <f>'PHZ - Výmena svetlíka Ste...'!F31</f>
        <v>0</v>
      </c>
      <c r="BA95" s="84">
        <f>'PHZ - Výmena svetlíka Ste...'!F32</f>
        <v>0</v>
      </c>
      <c r="BB95" s="84">
        <f>'PHZ - Výmena svetlíka Ste...'!F33</f>
        <v>0</v>
      </c>
      <c r="BC95" s="84">
        <f>'PHZ - Výmena svetlíka Ste...'!F34</f>
        <v>0</v>
      </c>
      <c r="BD95" s="86">
        <f>'PHZ - Výmena svetlíka Ste...'!F35</f>
        <v>0</v>
      </c>
      <c r="BT95" s="87" t="s">
        <v>78</v>
      </c>
      <c r="BU95" s="87" t="s">
        <v>79</v>
      </c>
      <c r="BV95" s="87" t="s">
        <v>74</v>
      </c>
      <c r="BW95" s="87" t="s">
        <v>4</v>
      </c>
      <c r="BX95" s="87" t="s">
        <v>75</v>
      </c>
      <c r="CL95" s="87" t="s">
        <v>1</v>
      </c>
    </row>
    <row r="96" spans="1:90" s="2" customFormat="1" ht="30" customHeight="1">
      <c r="A96" s="29"/>
      <c r="B96" s="30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30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</row>
    <row r="97" spans="1:57" s="2" customFormat="1" ht="6.95" customHeight="1">
      <c r="A97" s="29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0"/>
      <c r="AS97" s="29"/>
      <c r="AT97" s="29"/>
      <c r="AU97" s="29"/>
      <c r="AV97" s="29"/>
      <c r="AW97" s="29"/>
      <c r="AX97" s="29"/>
      <c r="AY97" s="29"/>
      <c r="AZ97" s="29"/>
      <c r="BA97" s="29"/>
      <c r="BB97" s="29"/>
      <c r="BC97" s="29"/>
      <c r="BD97" s="29"/>
      <c r="BE97" s="29"/>
    </row>
  </sheetData>
  <mergeCells count="42">
    <mergeCell ref="AR2:BE2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</mergeCells>
  <hyperlinks>
    <hyperlink ref="A95" location="'PHZ - Výmena svetlíka Ste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15" t="s">
        <v>5</v>
      </c>
      <c r="M2" s="178"/>
      <c r="N2" s="178"/>
      <c r="O2" s="178"/>
      <c r="P2" s="178"/>
      <c r="Q2" s="178"/>
      <c r="R2" s="178"/>
      <c r="S2" s="178"/>
      <c r="T2" s="178"/>
      <c r="U2" s="178"/>
      <c r="V2" s="178"/>
      <c r="AT2" s="14" t="s">
        <v>4</v>
      </c>
    </row>
    <row r="3" spans="1:46" s="1" customFormat="1" ht="6.95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7"/>
      <c r="AT3" s="14" t="s">
        <v>73</v>
      </c>
    </row>
    <row r="4" spans="1:46" s="1" customFormat="1" ht="24.95" customHeight="1">
      <c r="B4" s="17"/>
      <c r="D4" s="18" t="s">
        <v>80</v>
      </c>
      <c r="L4" s="17"/>
      <c r="M4" s="88" t="s">
        <v>9</v>
      </c>
      <c r="AT4" s="14" t="s">
        <v>3</v>
      </c>
    </row>
    <row r="5" spans="1:46" s="1" customFormat="1" ht="6.95" customHeight="1">
      <c r="B5" s="17"/>
      <c r="L5" s="17"/>
    </row>
    <row r="6" spans="1:46" s="2" customFormat="1" ht="12" customHeight="1">
      <c r="A6" s="29"/>
      <c r="B6" s="30"/>
      <c r="C6" s="29"/>
      <c r="D6" s="24" t="s">
        <v>15</v>
      </c>
      <c r="E6" s="29"/>
      <c r="F6" s="29"/>
      <c r="G6" s="29"/>
      <c r="H6" s="29"/>
      <c r="I6" s="29"/>
      <c r="J6" s="29"/>
      <c r="K6" s="29"/>
      <c r="L6" s="42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</row>
    <row r="7" spans="1:46" s="2" customFormat="1" ht="16.5" customHeight="1">
      <c r="A7" s="29"/>
      <c r="B7" s="30"/>
      <c r="C7" s="29"/>
      <c r="D7" s="29"/>
      <c r="E7" s="196" t="s">
        <v>16</v>
      </c>
      <c r="F7" s="216"/>
      <c r="G7" s="216"/>
      <c r="H7" s="216"/>
      <c r="I7" s="29"/>
      <c r="J7" s="29"/>
      <c r="K7" s="29"/>
      <c r="L7" s="42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</row>
    <row r="8" spans="1:46" s="2" customFormat="1" ht="11.25">
      <c r="A8" s="29"/>
      <c r="B8" s="30"/>
      <c r="C8" s="29"/>
      <c r="D8" s="29"/>
      <c r="E8" s="29"/>
      <c r="F8" s="29"/>
      <c r="G8" s="29"/>
      <c r="H8" s="29"/>
      <c r="I8" s="29"/>
      <c r="J8" s="29"/>
      <c r="K8" s="29"/>
      <c r="L8" s="42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</row>
    <row r="9" spans="1:46" s="2" customFormat="1" ht="12" customHeight="1">
      <c r="A9" s="29"/>
      <c r="B9" s="30"/>
      <c r="C9" s="29"/>
      <c r="D9" s="24" t="s">
        <v>17</v>
      </c>
      <c r="E9" s="29"/>
      <c r="F9" s="22" t="s">
        <v>1</v>
      </c>
      <c r="G9" s="29"/>
      <c r="H9" s="29"/>
      <c r="I9" s="24" t="s">
        <v>18</v>
      </c>
      <c r="J9" s="22" t="s">
        <v>1</v>
      </c>
      <c r="K9" s="29"/>
      <c r="L9" s="42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</row>
    <row r="10" spans="1:46" s="2" customFormat="1" ht="12" customHeight="1">
      <c r="A10" s="29"/>
      <c r="B10" s="30"/>
      <c r="C10" s="29"/>
      <c r="D10" s="24" t="s">
        <v>19</v>
      </c>
      <c r="E10" s="29"/>
      <c r="F10" s="22" t="s">
        <v>20</v>
      </c>
      <c r="G10" s="29"/>
      <c r="H10" s="29"/>
      <c r="I10" s="24" t="s">
        <v>21</v>
      </c>
      <c r="J10" s="55" t="str">
        <f>'Rekapitulácia stavby'!AN8</f>
        <v>27. 1. 2023</v>
      </c>
      <c r="K10" s="29"/>
      <c r="L10" s="42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</row>
    <row r="11" spans="1:46" s="2" customFormat="1" ht="10.9" customHeight="1">
      <c r="A11" s="29"/>
      <c r="B11" s="30"/>
      <c r="C11" s="29"/>
      <c r="D11" s="29"/>
      <c r="E11" s="29"/>
      <c r="F11" s="29"/>
      <c r="G11" s="29"/>
      <c r="H11" s="29"/>
      <c r="I11" s="29"/>
      <c r="J11" s="29"/>
      <c r="K11" s="29"/>
      <c r="L11" s="42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</row>
    <row r="12" spans="1:46" s="2" customFormat="1" ht="12" customHeight="1">
      <c r="A12" s="29"/>
      <c r="B12" s="30"/>
      <c r="C12" s="29"/>
      <c r="D12" s="24" t="s">
        <v>23</v>
      </c>
      <c r="E12" s="29"/>
      <c r="F12" s="29"/>
      <c r="G12" s="29"/>
      <c r="H12" s="29"/>
      <c r="I12" s="24" t="s">
        <v>24</v>
      </c>
      <c r="J12" s="22" t="str">
        <f>IF('Rekapitulácia stavby'!AN10="","",'Rekapitulácia stavby'!AN10)</f>
        <v/>
      </c>
      <c r="K12" s="29"/>
      <c r="L12" s="42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</row>
    <row r="13" spans="1:46" s="2" customFormat="1" ht="18" customHeight="1">
      <c r="A13" s="29"/>
      <c r="B13" s="30"/>
      <c r="C13" s="29"/>
      <c r="D13" s="29"/>
      <c r="E13" s="22" t="str">
        <f>IF('Rekapitulácia stavby'!E11="","",'Rekapitulácia stavby'!E11)</f>
        <v xml:space="preserve"> </v>
      </c>
      <c r="F13" s="29"/>
      <c r="G13" s="29"/>
      <c r="H13" s="29"/>
      <c r="I13" s="24" t="s">
        <v>25</v>
      </c>
      <c r="J13" s="22" t="str">
        <f>IF('Rekapitulácia stavby'!AN11="","",'Rekapitulácia stavby'!AN11)</f>
        <v/>
      </c>
      <c r="K13" s="29"/>
      <c r="L13" s="42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</row>
    <row r="14" spans="1:46" s="2" customFormat="1" ht="6.95" customHeight="1">
      <c r="A14" s="29"/>
      <c r="B14" s="30"/>
      <c r="C14" s="29"/>
      <c r="D14" s="29"/>
      <c r="E14" s="29"/>
      <c r="F14" s="29"/>
      <c r="G14" s="29"/>
      <c r="H14" s="29"/>
      <c r="I14" s="29"/>
      <c r="J14" s="29"/>
      <c r="K14" s="29"/>
      <c r="L14" s="42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</row>
    <row r="15" spans="1:46" s="2" customFormat="1" ht="12" customHeight="1">
      <c r="A15" s="29"/>
      <c r="B15" s="30"/>
      <c r="C15" s="29"/>
      <c r="D15" s="24" t="s">
        <v>26</v>
      </c>
      <c r="E15" s="29"/>
      <c r="F15" s="29"/>
      <c r="G15" s="29"/>
      <c r="H15" s="29"/>
      <c r="I15" s="24" t="s">
        <v>24</v>
      </c>
      <c r="J15" s="25" t="str">
        <f>'Rekapitulácia stavby'!AN13</f>
        <v>Vyplň údaj</v>
      </c>
      <c r="K15" s="29"/>
      <c r="L15" s="42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</row>
    <row r="16" spans="1:46" s="2" customFormat="1" ht="18" customHeight="1">
      <c r="A16" s="29"/>
      <c r="B16" s="30"/>
      <c r="C16" s="29"/>
      <c r="D16" s="29"/>
      <c r="E16" s="217" t="str">
        <f>'Rekapitulácia stavby'!E14</f>
        <v>Vyplň údaj</v>
      </c>
      <c r="F16" s="177"/>
      <c r="G16" s="177"/>
      <c r="H16" s="177"/>
      <c r="I16" s="24" t="s">
        <v>25</v>
      </c>
      <c r="J16" s="25" t="str">
        <f>'Rekapitulácia stavby'!AN14</f>
        <v>Vyplň údaj</v>
      </c>
      <c r="K16" s="29"/>
      <c r="L16" s="42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</row>
    <row r="17" spans="1:31" s="2" customFormat="1" ht="6.95" customHeight="1">
      <c r="A17" s="29"/>
      <c r="B17" s="30"/>
      <c r="C17" s="29"/>
      <c r="D17" s="29"/>
      <c r="E17" s="29"/>
      <c r="F17" s="29"/>
      <c r="G17" s="29"/>
      <c r="H17" s="29"/>
      <c r="I17" s="29"/>
      <c r="J17" s="29"/>
      <c r="K17" s="29"/>
      <c r="L17" s="42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</row>
    <row r="18" spans="1:31" s="2" customFormat="1" ht="12" customHeight="1">
      <c r="A18" s="29"/>
      <c r="B18" s="30"/>
      <c r="C18" s="29"/>
      <c r="D18" s="24" t="s">
        <v>28</v>
      </c>
      <c r="E18" s="29"/>
      <c r="F18" s="29"/>
      <c r="G18" s="29"/>
      <c r="H18" s="29"/>
      <c r="I18" s="24" t="s">
        <v>24</v>
      </c>
      <c r="J18" s="22" t="str">
        <f>IF('Rekapitulácia stavby'!AN16="","",'Rekapitulácia stavby'!AN16)</f>
        <v/>
      </c>
      <c r="K18" s="29"/>
      <c r="L18" s="42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</row>
    <row r="19" spans="1:31" s="2" customFormat="1" ht="18" customHeight="1">
      <c r="A19" s="29"/>
      <c r="B19" s="30"/>
      <c r="C19" s="29"/>
      <c r="D19" s="29"/>
      <c r="E19" s="22" t="str">
        <f>IF('Rekapitulácia stavby'!E17="","",'Rekapitulácia stavby'!E17)</f>
        <v xml:space="preserve"> </v>
      </c>
      <c r="F19" s="29"/>
      <c r="G19" s="29"/>
      <c r="H19" s="29"/>
      <c r="I19" s="24" t="s">
        <v>25</v>
      </c>
      <c r="J19" s="22" t="str">
        <f>IF('Rekapitulácia stavby'!AN17="","",'Rekapitulácia stavby'!AN17)</f>
        <v/>
      </c>
      <c r="K19" s="29"/>
      <c r="L19" s="42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</row>
    <row r="20" spans="1:31" s="2" customFormat="1" ht="6.95" customHeight="1">
      <c r="A20" s="29"/>
      <c r="B20" s="30"/>
      <c r="C20" s="29"/>
      <c r="D20" s="29"/>
      <c r="E20" s="29"/>
      <c r="F20" s="29"/>
      <c r="G20" s="29"/>
      <c r="H20" s="29"/>
      <c r="I20" s="29"/>
      <c r="J20" s="29"/>
      <c r="K20" s="29"/>
      <c r="L20" s="42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</row>
    <row r="21" spans="1:31" s="2" customFormat="1" ht="12" customHeight="1">
      <c r="A21" s="29"/>
      <c r="B21" s="30"/>
      <c r="C21" s="29"/>
      <c r="D21" s="24" t="s">
        <v>30</v>
      </c>
      <c r="E21" s="29"/>
      <c r="F21" s="29"/>
      <c r="G21" s="29"/>
      <c r="H21" s="29"/>
      <c r="I21" s="24" t="s">
        <v>24</v>
      </c>
      <c r="J21" s="22" t="s">
        <v>1</v>
      </c>
      <c r="K21" s="29"/>
      <c r="L21" s="42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</row>
    <row r="22" spans="1:31" s="2" customFormat="1" ht="18" customHeight="1">
      <c r="A22" s="29"/>
      <c r="B22" s="30"/>
      <c r="C22" s="29"/>
      <c r="D22" s="29"/>
      <c r="E22" s="22" t="s">
        <v>31</v>
      </c>
      <c r="F22" s="29"/>
      <c r="G22" s="29"/>
      <c r="H22" s="29"/>
      <c r="I22" s="24" t="s">
        <v>25</v>
      </c>
      <c r="J22" s="22" t="s">
        <v>1</v>
      </c>
      <c r="K22" s="29"/>
      <c r="L22" s="42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</row>
    <row r="23" spans="1:31" s="2" customFormat="1" ht="6.95" customHeight="1">
      <c r="A23" s="29"/>
      <c r="B23" s="30"/>
      <c r="C23" s="29"/>
      <c r="D23" s="29"/>
      <c r="E23" s="29"/>
      <c r="F23" s="29"/>
      <c r="G23" s="29"/>
      <c r="H23" s="29"/>
      <c r="I23" s="29"/>
      <c r="J23" s="29"/>
      <c r="K23" s="29"/>
      <c r="L23" s="42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</row>
    <row r="24" spans="1:31" s="2" customFormat="1" ht="12" customHeight="1">
      <c r="A24" s="29"/>
      <c r="B24" s="30"/>
      <c r="C24" s="29"/>
      <c r="D24" s="24" t="s">
        <v>32</v>
      </c>
      <c r="E24" s="29"/>
      <c r="F24" s="29"/>
      <c r="G24" s="29"/>
      <c r="H24" s="29"/>
      <c r="I24" s="29"/>
      <c r="J24" s="29"/>
      <c r="K24" s="29"/>
      <c r="L24" s="4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</row>
    <row r="25" spans="1:31" s="8" customFormat="1" ht="16.5" customHeight="1">
      <c r="A25" s="89"/>
      <c r="B25" s="90"/>
      <c r="C25" s="89"/>
      <c r="D25" s="89"/>
      <c r="E25" s="182" t="s">
        <v>1</v>
      </c>
      <c r="F25" s="182"/>
      <c r="G25" s="182"/>
      <c r="H25" s="182"/>
      <c r="I25" s="89"/>
      <c r="J25" s="89"/>
      <c r="K25" s="89"/>
      <c r="L25" s="91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</row>
    <row r="26" spans="1:31" s="2" customFormat="1" ht="6.95" customHeight="1">
      <c r="A26" s="29"/>
      <c r="B26" s="30"/>
      <c r="C26" s="29"/>
      <c r="D26" s="29"/>
      <c r="E26" s="29"/>
      <c r="F26" s="29"/>
      <c r="G26" s="29"/>
      <c r="H26" s="29"/>
      <c r="I26" s="29"/>
      <c r="J26" s="29"/>
      <c r="K26" s="29"/>
      <c r="L26" s="42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</row>
    <row r="27" spans="1:31" s="2" customFormat="1" ht="6.95" customHeight="1">
      <c r="A27" s="29"/>
      <c r="B27" s="30"/>
      <c r="C27" s="29"/>
      <c r="D27" s="66"/>
      <c r="E27" s="66"/>
      <c r="F27" s="66"/>
      <c r="G27" s="66"/>
      <c r="H27" s="66"/>
      <c r="I27" s="66"/>
      <c r="J27" s="66"/>
      <c r="K27" s="66"/>
      <c r="L27" s="42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</row>
    <row r="28" spans="1:31" s="2" customFormat="1" ht="25.35" customHeight="1">
      <c r="A28" s="29"/>
      <c r="B28" s="30"/>
      <c r="C28" s="29"/>
      <c r="D28" s="92" t="s">
        <v>33</v>
      </c>
      <c r="E28" s="29"/>
      <c r="F28" s="29"/>
      <c r="G28" s="29"/>
      <c r="H28" s="29"/>
      <c r="I28" s="29"/>
      <c r="J28" s="71">
        <f>ROUND(J126, 2)</f>
        <v>0</v>
      </c>
      <c r="K28" s="29"/>
      <c r="L28" s="42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</row>
    <row r="29" spans="1:31" s="2" customFormat="1" ht="6.95" customHeight="1">
      <c r="A29" s="29"/>
      <c r="B29" s="30"/>
      <c r="C29" s="29"/>
      <c r="D29" s="66"/>
      <c r="E29" s="66"/>
      <c r="F29" s="66"/>
      <c r="G29" s="66"/>
      <c r="H29" s="66"/>
      <c r="I29" s="66"/>
      <c r="J29" s="66"/>
      <c r="K29" s="66"/>
      <c r="L29" s="42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</row>
    <row r="30" spans="1:31" s="2" customFormat="1" ht="14.45" customHeight="1">
      <c r="A30" s="29"/>
      <c r="B30" s="30"/>
      <c r="C30" s="29"/>
      <c r="D30" s="29"/>
      <c r="E30" s="29"/>
      <c r="F30" s="33" t="s">
        <v>35</v>
      </c>
      <c r="G30" s="29"/>
      <c r="H30" s="29"/>
      <c r="I30" s="33" t="s">
        <v>34</v>
      </c>
      <c r="J30" s="33" t="s">
        <v>36</v>
      </c>
      <c r="K30" s="29"/>
      <c r="L30" s="42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</row>
    <row r="31" spans="1:31" s="2" customFormat="1" ht="14.45" customHeight="1">
      <c r="A31" s="29"/>
      <c r="B31" s="30"/>
      <c r="C31" s="29"/>
      <c r="D31" s="93" t="s">
        <v>37</v>
      </c>
      <c r="E31" s="35" t="s">
        <v>38</v>
      </c>
      <c r="F31" s="94">
        <f>ROUND((SUM(BE126:BE189)),  2)</f>
        <v>0</v>
      </c>
      <c r="G31" s="95"/>
      <c r="H31" s="95"/>
      <c r="I31" s="96">
        <v>0.2</v>
      </c>
      <c r="J31" s="94">
        <f>ROUND(((SUM(BE126:BE189))*I31),  2)</f>
        <v>0</v>
      </c>
      <c r="K31" s="29"/>
      <c r="L31" s="42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</row>
    <row r="32" spans="1:31" s="2" customFormat="1" ht="14.45" customHeight="1">
      <c r="A32" s="29"/>
      <c r="B32" s="30"/>
      <c r="C32" s="29"/>
      <c r="D32" s="29"/>
      <c r="E32" s="35" t="s">
        <v>39</v>
      </c>
      <c r="F32" s="94">
        <f>ROUND((SUM(BF126:BF189)),  2)</f>
        <v>0</v>
      </c>
      <c r="G32" s="95"/>
      <c r="H32" s="95"/>
      <c r="I32" s="96">
        <v>0.2</v>
      </c>
      <c r="J32" s="94">
        <f>ROUND(((SUM(BF126:BF189))*I32),  2)</f>
        <v>0</v>
      </c>
      <c r="K32" s="29"/>
      <c r="L32" s="42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</row>
    <row r="33" spans="1:31" s="2" customFormat="1" ht="14.45" hidden="1" customHeight="1">
      <c r="A33" s="29"/>
      <c r="B33" s="30"/>
      <c r="C33" s="29"/>
      <c r="D33" s="29"/>
      <c r="E33" s="24" t="s">
        <v>40</v>
      </c>
      <c r="F33" s="97">
        <f>ROUND((SUM(BG126:BG189)),  2)</f>
        <v>0</v>
      </c>
      <c r="G33" s="29"/>
      <c r="H33" s="29"/>
      <c r="I33" s="98">
        <v>0.2</v>
      </c>
      <c r="J33" s="97">
        <f>0</f>
        <v>0</v>
      </c>
      <c r="K33" s="29"/>
      <c r="L33" s="42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2" customFormat="1" ht="14.45" hidden="1" customHeight="1">
      <c r="A34" s="29"/>
      <c r="B34" s="30"/>
      <c r="C34" s="29"/>
      <c r="D34" s="29"/>
      <c r="E34" s="24" t="s">
        <v>41</v>
      </c>
      <c r="F34" s="97">
        <f>ROUND((SUM(BH126:BH189)),  2)</f>
        <v>0</v>
      </c>
      <c r="G34" s="29"/>
      <c r="H34" s="29"/>
      <c r="I34" s="98">
        <v>0.2</v>
      </c>
      <c r="J34" s="97">
        <f>0</f>
        <v>0</v>
      </c>
      <c r="K34" s="29"/>
      <c r="L34" s="42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</row>
    <row r="35" spans="1:31" s="2" customFormat="1" ht="14.45" hidden="1" customHeight="1">
      <c r="A35" s="29"/>
      <c r="B35" s="30"/>
      <c r="C35" s="29"/>
      <c r="D35" s="29"/>
      <c r="E35" s="35" t="s">
        <v>42</v>
      </c>
      <c r="F35" s="94">
        <f>ROUND((SUM(BI126:BI189)),  2)</f>
        <v>0</v>
      </c>
      <c r="G35" s="95"/>
      <c r="H35" s="95"/>
      <c r="I35" s="96">
        <v>0</v>
      </c>
      <c r="J35" s="94">
        <f>0</f>
        <v>0</v>
      </c>
      <c r="K35" s="29"/>
      <c r="L35" s="42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</row>
    <row r="36" spans="1:31" s="2" customFormat="1" ht="6.95" customHeight="1">
      <c r="A36" s="29"/>
      <c r="B36" s="30"/>
      <c r="C36" s="29"/>
      <c r="D36" s="29"/>
      <c r="E36" s="29"/>
      <c r="F36" s="29"/>
      <c r="G36" s="29"/>
      <c r="H36" s="29"/>
      <c r="I36" s="29"/>
      <c r="J36" s="29"/>
      <c r="K36" s="29"/>
      <c r="L36" s="42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</row>
    <row r="37" spans="1:31" s="2" customFormat="1" ht="25.35" customHeight="1">
      <c r="A37" s="29"/>
      <c r="B37" s="30"/>
      <c r="C37" s="99"/>
      <c r="D37" s="100" t="s">
        <v>43</v>
      </c>
      <c r="E37" s="60"/>
      <c r="F37" s="60"/>
      <c r="G37" s="101" t="s">
        <v>44</v>
      </c>
      <c r="H37" s="102" t="s">
        <v>45</v>
      </c>
      <c r="I37" s="60"/>
      <c r="J37" s="103">
        <f>SUM(J28:J35)</f>
        <v>0</v>
      </c>
      <c r="K37" s="104"/>
      <c r="L37" s="4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</row>
    <row r="38" spans="1:31" s="2" customFormat="1" ht="14.45" customHeight="1">
      <c r="A38" s="29"/>
      <c r="B38" s="30"/>
      <c r="C38" s="29"/>
      <c r="D38" s="29"/>
      <c r="E38" s="29"/>
      <c r="F38" s="29"/>
      <c r="G38" s="29"/>
      <c r="H38" s="29"/>
      <c r="I38" s="29"/>
      <c r="J38" s="29"/>
      <c r="K38" s="29"/>
      <c r="L38" s="42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</row>
    <row r="39" spans="1:31" s="1" customFormat="1" ht="14.45" customHeight="1">
      <c r="B39" s="17"/>
      <c r="L39" s="17"/>
    </row>
    <row r="40" spans="1:31" s="1" customFormat="1" ht="14.45" customHeight="1">
      <c r="B40" s="17"/>
      <c r="L40" s="17"/>
    </row>
    <row r="41" spans="1:31" s="1" customFormat="1" ht="14.45" customHeight="1">
      <c r="B41" s="17"/>
      <c r="L41" s="17"/>
    </row>
    <row r="42" spans="1:31" s="1" customFormat="1" ht="14.45" customHeight="1">
      <c r="B42" s="17"/>
      <c r="L42" s="17"/>
    </row>
    <row r="43" spans="1:31" s="1" customFormat="1" ht="14.45" customHeight="1">
      <c r="B43" s="17"/>
      <c r="L43" s="17"/>
    </row>
    <row r="44" spans="1:31" s="1" customFormat="1" ht="14.45" customHeight="1">
      <c r="B44" s="17"/>
      <c r="L44" s="17"/>
    </row>
    <row r="45" spans="1:31" s="1" customFormat="1" ht="14.45" customHeight="1">
      <c r="B45" s="17"/>
      <c r="L45" s="17"/>
    </row>
    <row r="46" spans="1:31" s="1" customFormat="1" ht="14.45" customHeight="1">
      <c r="B46" s="17"/>
      <c r="L46" s="17"/>
    </row>
    <row r="47" spans="1:31" s="1" customFormat="1" ht="14.45" customHeight="1">
      <c r="B47" s="17"/>
      <c r="L47" s="17"/>
    </row>
    <row r="48" spans="1:31" s="1" customFormat="1" ht="14.45" customHeight="1">
      <c r="B48" s="17"/>
      <c r="L48" s="17"/>
    </row>
    <row r="49" spans="1:31" s="1" customFormat="1" ht="14.45" customHeight="1">
      <c r="B49" s="17"/>
      <c r="L49" s="17"/>
    </row>
    <row r="50" spans="1:31" s="2" customFormat="1" ht="14.45" customHeight="1">
      <c r="B50" s="42"/>
      <c r="D50" s="43" t="s">
        <v>46</v>
      </c>
      <c r="E50" s="44"/>
      <c r="F50" s="44"/>
      <c r="G50" s="43" t="s">
        <v>47</v>
      </c>
      <c r="H50" s="44"/>
      <c r="I50" s="44"/>
      <c r="J50" s="44"/>
      <c r="K50" s="44"/>
      <c r="L50" s="42"/>
    </row>
    <row r="51" spans="1:31" ht="11.25">
      <c r="B51" s="17"/>
      <c r="L51" s="17"/>
    </row>
    <row r="52" spans="1:31" ht="11.25">
      <c r="B52" s="17"/>
      <c r="L52" s="17"/>
    </row>
    <row r="53" spans="1:31" ht="11.25">
      <c r="B53" s="17"/>
      <c r="L53" s="17"/>
    </row>
    <row r="54" spans="1:31" ht="11.25">
      <c r="B54" s="17"/>
      <c r="L54" s="17"/>
    </row>
    <row r="55" spans="1:31" ht="11.25">
      <c r="B55" s="17"/>
      <c r="L55" s="17"/>
    </row>
    <row r="56" spans="1:31" ht="11.25">
      <c r="B56" s="17"/>
      <c r="L56" s="17"/>
    </row>
    <row r="57" spans="1:31" ht="11.25">
      <c r="B57" s="17"/>
      <c r="L57" s="17"/>
    </row>
    <row r="58" spans="1:31" ht="11.25">
      <c r="B58" s="17"/>
      <c r="L58" s="17"/>
    </row>
    <row r="59" spans="1:31" ht="11.25">
      <c r="B59" s="17"/>
      <c r="L59" s="17"/>
    </row>
    <row r="60" spans="1:31" ht="11.25">
      <c r="B60" s="17"/>
      <c r="L60" s="17"/>
    </row>
    <row r="61" spans="1:31" s="2" customFormat="1" ht="12.75">
      <c r="A61" s="29"/>
      <c r="B61" s="30"/>
      <c r="C61" s="29"/>
      <c r="D61" s="45" t="s">
        <v>48</v>
      </c>
      <c r="E61" s="32"/>
      <c r="F61" s="105" t="s">
        <v>49</v>
      </c>
      <c r="G61" s="45" t="s">
        <v>48</v>
      </c>
      <c r="H61" s="32"/>
      <c r="I61" s="32"/>
      <c r="J61" s="106" t="s">
        <v>49</v>
      </c>
      <c r="K61" s="32"/>
      <c r="L61" s="42"/>
      <c r="S61" s="29"/>
      <c r="T61" s="29"/>
      <c r="U61" s="29"/>
      <c r="V61" s="29"/>
      <c r="W61" s="29"/>
      <c r="X61" s="29"/>
      <c r="Y61" s="29"/>
      <c r="Z61" s="29"/>
      <c r="AA61" s="29"/>
      <c r="AB61" s="29"/>
      <c r="AC61" s="29"/>
      <c r="AD61" s="29"/>
      <c r="AE61" s="29"/>
    </row>
    <row r="62" spans="1:31" ht="11.25">
      <c r="B62" s="17"/>
      <c r="L62" s="17"/>
    </row>
    <row r="63" spans="1:31" ht="11.25">
      <c r="B63" s="17"/>
      <c r="L63" s="17"/>
    </row>
    <row r="64" spans="1:31" ht="11.25">
      <c r="B64" s="17"/>
      <c r="L64" s="17"/>
    </row>
    <row r="65" spans="1:31" s="2" customFormat="1" ht="12.75">
      <c r="A65" s="29"/>
      <c r="B65" s="30"/>
      <c r="C65" s="29"/>
      <c r="D65" s="43" t="s">
        <v>50</v>
      </c>
      <c r="E65" s="46"/>
      <c r="F65" s="46"/>
      <c r="G65" s="43" t="s">
        <v>51</v>
      </c>
      <c r="H65" s="46"/>
      <c r="I65" s="46"/>
      <c r="J65" s="46"/>
      <c r="K65" s="46"/>
      <c r="L65" s="42"/>
      <c r="S65" s="29"/>
      <c r="T65" s="29"/>
      <c r="U65" s="29"/>
      <c r="V65" s="29"/>
      <c r="W65" s="29"/>
      <c r="X65" s="29"/>
      <c r="Y65" s="29"/>
      <c r="Z65" s="29"/>
      <c r="AA65" s="29"/>
      <c r="AB65" s="29"/>
      <c r="AC65" s="29"/>
      <c r="AD65" s="29"/>
      <c r="AE65" s="29"/>
    </row>
    <row r="66" spans="1:31" ht="11.25">
      <c r="B66" s="17"/>
      <c r="L66" s="17"/>
    </row>
    <row r="67" spans="1:31" ht="11.25">
      <c r="B67" s="17"/>
      <c r="L67" s="17"/>
    </row>
    <row r="68" spans="1:31" ht="11.25">
      <c r="B68" s="17"/>
      <c r="L68" s="17"/>
    </row>
    <row r="69" spans="1:31" ht="11.25">
      <c r="B69" s="17"/>
      <c r="L69" s="17"/>
    </row>
    <row r="70" spans="1:31" ht="11.25">
      <c r="B70" s="17"/>
      <c r="L70" s="17"/>
    </row>
    <row r="71" spans="1:31" ht="11.25">
      <c r="B71" s="17"/>
      <c r="L71" s="17"/>
    </row>
    <row r="72" spans="1:31" ht="11.25">
      <c r="B72" s="17"/>
      <c r="L72" s="17"/>
    </row>
    <row r="73" spans="1:31" ht="11.25">
      <c r="B73" s="17"/>
      <c r="L73" s="17"/>
    </row>
    <row r="74" spans="1:31" ht="11.25">
      <c r="B74" s="17"/>
      <c r="L74" s="17"/>
    </row>
    <row r="75" spans="1:31" ht="11.25">
      <c r="B75" s="17"/>
      <c r="L75" s="17"/>
    </row>
    <row r="76" spans="1:31" s="2" customFormat="1" ht="12.75">
      <c r="A76" s="29"/>
      <c r="B76" s="30"/>
      <c r="C76" s="29"/>
      <c r="D76" s="45" t="s">
        <v>48</v>
      </c>
      <c r="E76" s="32"/>
      <c r="F76" s="105" t="s">
        <v>49</v>
      </c>
      <c r="G76" s="45" t="s">
        <v>48</v>
      </c>
      <c r="H76" s="32"/>
      <c r="I76" s="32"/>
      <c r="J76" s="106" t="s">
        <v>49</v>
      </c>
      <c r="K76" s="32"/>
      <c r="L76" s="42"/>
      <c r="S76" s="29"/>
      <c r="T76" s="29"/>
      <c r="U76" s="29"/>
      <c r="V76" s="29"/>
      <c r="W76" s="29"/>
      <c r="X76" s="29"/>
      <c r="Y76" s="29"/>
      <c r="Z76" s="29"/>
      <c r="AA76" s="29"/>
      <c r="AB76" s="29"/>
      <c r="AC76" s="29"/>
      <c r="AD76" s="29"/>
      <c r="AE76" s="29"/>
    </row>
    <row r="77" spans="1:31" s="2" customFormat="1" ht="14.45" customHeight="1">
      <c r="A77" s="29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2"/>
      <c r="S77" s="29"/>
      <c r="T77" s="29"/>
      <c r="U77" s="29"/>
      <c r="V77" s="29"/>
      <c r="W77" s="29"/>
      <c r="X77" s="29"/>
      <c r="Y77" s="29"/>
      <c r="Z77" s="29"/>
      <c r="AA77" s="29"/>
      <c r="AB77" s="29"/>
      <c r="AC77" s="29"/>
      <c r="AD77" s="29"/>
      <c r="AE77" s="29"/>
    </row>
    <row r="81" spans="1:47" s="2" customFormat="1" ht="6.95" customHeight="1">
      <c r="A81" s="29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42"/>
      <c r="S81" s="29"/>
      <c r="T81" s="29"/>
      <c r="U81" s="29"/>
      <c r="V81" s="29"/>
      <c r="W81" s="29"/>
      <c r="X81" s="29"/>
      <c r="Y81" s="29"/>
      <c r="Z81" s="29"/>
      <c r="AA81" s="29"/>
      <c r="AB81" s="29"/>
      <c r="AC81" s="29"/>
      <c r="AD81" s="29"/>
      <c r="AE81" s="29"/>
    </row>
    <row r="82" spans="1:47" s="2" customFormat="1" ht="24.95" customHeight="1">
      <c r="A82" s="29"/>
      <c r="B82" s="30"/>
      <c r="C82" s="18" t="s">
        <v>81</v>
      </c>
      <c r="D82" s="29"/>
      <c r="E82" s="29"/>
      <c r="F82" s="29"/>
      <c r="G82" s="29"/>
      <c r="H82" s="29"/>
      <c r="I82" s="29"/>
      <c r="J82" s="29"/>
      <c r="K82" s="29"/>
      <c r="L82" s="42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</row>
    <row r="83" spans="1:47" s="2" customFormat="1" ht="6.95" customHeight="1">
      <c r="A83" s="29"/>
      <c r="B83" s="30"/>
      <c r="C83" s="29"/>
      <c r="D83" s="29"/>
      <c r="E83" s="29"/>
      <c r="F83" s="29"/>
      <c r="G83" s="29"/>
      <c r="H83" s="29"/>
      <c r="I83" s="29"/>
      <c r="J83" s="29"/>
      <c r="K83" s="29"/>
      <c r="L83" s="42"/>
      <c r="S83" s="29"/>
      <c r="T83" s="29"/>
      <c r="U83" s="29"/>
      <c r="V83" s="29"/>
      <c r="W83" s="29"/>
      <c r="X83" s="29"/>
      <c r="Y83" s="29"/>
      <c r="Z83" s="29"/>
      <c r="AA83" s="29"/>
      <c r="AB83" s="29"/>
      <c r="AC83" s="29"/>
      <c r="AD83" s="29"/>
      <c r="AE83" s="29"/>
    </row>
    <row r="84" spans="1:47" s="2" customFormat="1" ht="12" customHeight="1">
      <c r="A84" s="29"/>
      <c r="B84" s="30"/>
      <c r="C84" s="24" t="s">
        <v>15</v>
      </c>
      <c r="D84" s="29"/>
      <c r="E84" s="29"/>
      <c r="F84" s="29"/>
      <c r="G84" s="29"/>
      <c r="H84" s="29"/>
      <c r="I84" s="29"/>
      <c r="J84" s="29"/>
      <c r="K84" s="29"/>
      <c r="L84" s="42"/>
      <c r="S84" s="29"/>
      <c r="T84" s="29"/>
      <c r="U84" s="29"/>
      <c r="V84" s="29"/>
      <c r="W84" s="29"/>
      <c r="X84" s="29"/>
      <c r="Y84" s="29"/>
      <c r="Z84" s="29"/>
      <c r="AA84" s="29"/>
      <c r="AB84" s="29"/>
      <c r="AC84" s="29"/>
      <c r="AD84" s="29"/>
      <c r="AE84" s="29"/>
    </row>
    <row r="85" spans="1:47" s="2" customFormat="1" ht="16.5" customHeight="1">
      <c r="A85" s="29"/>
      <c r="B85" s="30"/>
      <c r="C85" s="29"/>
      <c r="D85" s="29"/>
      <c r="E85" s="196" t="str">
        <f>E7</f>
        <v>Výmena svetlíka Steel aréna</v>
      </c>
      <c r="F85" s="216"/>
      <c r="G85" s="216"/>
      <c r="H85" s="216"/>
      <c r="I85" s="29"/>
      <c r="J85" s="29"/>
      <c r="K85" s="29"/>
      <c r="L85" s="42"/>
      <c r="S85" s="29"/>
      <c r="T85" s="29"/>
      <c r="U85" s="29"/>
      <c r="V85" s="29"/>
      <c r="W85" s="29"/>
      <c r="X85" s="29"/>
      <c r="Y85" s="29"/>
      <c r="Z85" s="29"/>
      <c r="AA85" s="29"/>
      <c r="AB85" s="29"/>
      <c r="AC85" s="29"/>
      <c r="AD85" s="29"/>
      <c r="AE85" s="29"/>
    </row>
    <row r="86" spans="1:47" s="2" customFormat="1" ht="6.95" customHeight="1">
      <c r="A86" s="29"/>
      <c r="B86" s="30"/>
      <c r="C86" s="29"/>
      <c r="D86" s="29"/>
      <c r="E86" s="29"/>
      <c r="F86" s="29"/>
      <c r="G86" s="29"/>
      <c r="H86" s="29"/>
      <c r="I86" s="29"/>
      <c r="J86" s="29"/>
      <c r="K86" s="29"/>
      <c r="L86" s="42"/>
      <c r="S86" s="29"/>
      <c r="T86" s="29"/>
      <c r="U86" s="29"/>
      <c r="V86" s="29"/>
      <c r="W86" s="29"/>
      <c r="X86" s="29"/>
      <c r="Y86" s="29"/>
      <c r="Z86" s="29"/>
      <c r="AA86" s="29"/>
      <c r="AB86" s="29"/>
      <c r="AC86" s="29"/>
      <c r="AD86" s="29"/>
      <c r="AE86" s="29"/>
    </row>
    <row r="87" spans="1:47" s="2" customFormat="1" ht="12" customHeight="1">
      <c r="A87" s="29"/>
      <c r="B87" s="30"/>
      <c r="C87" s="24" t="s">
        <v>19</v>
      </c>
      <c r="D87" s="29"/>
      <c r="E87" s="29"/>
      <c r="F87" s="22" t="str">
        <f>F10</f>
        <v xml:space="preserve"> </v>
      </c>
      <c r="G87" s="29"/>
      <c r="H87" s="29"/>
      <c r="I87" s="24" t="s">
        <v>21</v>
      </c>
      <c r="J87" s="55" t="str">
        <f>IF(J10="","",J10)</f>
        <v>27. 1. 2023</v>
      </c>
      <c r="K87" s="29"/>
      <c r="L87" s="42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</row>
    <row r="88" spans="1:47" s="2" customFormat="1" ht="6.95" customHeight="1">
      <c r="A88" s="29"/>
      <c r="B88" s="30"/>
      <c r="C88" s="29"/>
      <c r="D88" s="29"/>
      <c r="E88" s="29"/>
      <c r="F88" s="29"/>
      <c r="G88" s="29"/>
      <c r="H88" s="29"/>
      <c r="I88" s="29"/>
      <c r="J88" s="29"/>
      <c r="K88" s="29"/>
      <c r="L88" s="42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47" s="2" customFormat="1" ht="15.2" customHeight="1">
      <c r="A89" s="29"/>
      <c r="B89" s="30"/>
      <c r="C89" s="24" t="s">
        <v>23</v>
      </c>
      <c r="D89" s="29"/>
      <c r="E89" s="29"/>
      <c r="F89" s="22" t="str">
        <f>E13</f>
        <v xml:space="preserve"> </v>
      </c>
      <c r="G89" s="29"/>
      <c r="H89" s="29"/>
      <c r="I89" s="24" t="s">
        <v>28</v>
      </c>
      <c r="J89" s="27" t="str">
        <f>E19</f>
        <v xml:space="preserve"> </v>
      </c>
      <c r="K89" s="29"/>
      <c r="L89" s="42"/>
      <c r="S89" s="29"/>
      <c r="T89" s="29"/>
      <c r="U89" s="29"/>
      <c r="V89" s="29"/>
      <c r="W89" s="29"/>
      <c r="X89" s="29"/>
      <c r="Y89" s="29"/>
      <c r="Z89" s="29"/>
      <c r="AA89" s="29"/>
      <c r="AB89" s="29"/>
      <c r="AC89" s="29"/>
      <c r="AD89" s="29"/>
      <c r="AE89" s="29"/>
    </row>
    <row r="90" spans="1:47" s="2" customFormat="1" ht="25.7" customHeight="1">
      <c r="A90" s="29"/>
      <c r="B90" s="30"/>
      <c r="C90" s="24" t="s">
        <v>26</v>
      </c>
      <c r="D90" s="29"/>
      <c r="E90" s="29"/>
      <c r="F90" s="22" t="str">
        <f>IF(E16="","",E16)</f>
        <v>Vyplň údaj</v>
      </c>
      <c r="G90" s="29"/>
      <c r="H90" s="29"/>
      <c r="I90" s="24" t="s">
        <v>30</v>
      </c>
      <c r="J90" s="27" t="str">
        <f>E22</f>
        <v>Ing. Miloš Singovszki, PhD., MBA</v>
      </c>
      <c r="K90" s="29"/>
      <c r="L90" s="42"/>
      <c r="S90" s="29"/>
      <c r="T90" s="29"/>
      <c r="U90" s="29"/>
      <c r="V90" s="29"/>
      <c r="W90" s="29"/>
      <c r="X90" s="29"/>
      <c r="Y90" s="29"/>
      <c r="Z90" s="29"/>
      <c r="AA90" s="29"/>
      <c r="AB90" s="29"/>
      <c r="AC90" s="29"/>
      <c r="AD90" s="29"/>
      <c r="AE90" s="29"/>
    </row>
    <row r="91" spans="1:47" s="2" customFormat="1" ht="10.35" customHeight="1">
      <c r="A91" s="29"/>
      <c r="B91" s="30"/>
      <c r="C91" s="29"/>
      <c r="D91" s="29"/>
      <c r="E91" s="29"/>
      <c r="F91" s="29"/>
      <c r="G91" s="29"/>
      <c r="H91" s="29"/>
      <c r="I91" s="29"/>
      <c r="J91" s="29"/>
      <c r="K91" s="29"/>
      <c r="L91" s="42"/>
      <c r="S91" s="29"/>
      <c r="T91" s="29"/>
      <c r="U91" s="29"/>
      <c r="V91" s="29"/>
      <c r="W91" s="29"/>
      <c r="X91" s="29"/>
      <c r="Y91" s="29"/>
      <c r="Z91" s="29"/>
      <c r="AA91" s="29"/>
      <c r="AB91" s="29"/>
      <c r="AC91" s="29"/>
      <c r="AD91" s="29"/>
      <c r="AE91" s="29"/>
    </row>
    <row r="92" spans="1:47" s="2" customFormat="1" ht="29.25" customHeight="1">
      <c r="A92" s="29"/>
      <c r="B92" s="30"/>
      <c r="C92" s="107" t="s">
        <v>82</v>
      </c>
      <c r="D92" s="99"/>
      <c r="E92" s="99"/>
      <c r="F92" s="99"/>
      <c r="G92" s="99"/>
      <c r="H92" s="99"/>
      <c r="I92" s="99"/>
      <c r="J92" s="108" t="s">
        <v>83</v>
      </c>
      <c r="K92" s="99"/>
      <c r="L92" s="42"/>
      <c r="S92" s="29"/>
      <c r="T92" s="29"/>
      <c r="U92" s="29"/>
      <c r="V92" s="29"/>
      <c r="W92" s="29"/>
      <c r="X92" s="29"/>
      <c r="Y92" s="29"/>
      <c r="Z92" s="29"/>
      <c r="AA92" s="29"/>
      <c r="AB92" s="29"/>
      <c r="AC92" s="29"/>
      <c r="AD92" s="29"/>
      <c r="AE92" s="29"/>
    </row>
    <row r="93" spans="1:47" s="2" customFormat="1" ht="10.35" customHeight="1">
      <c r="A93" s="29"/>
      <c r="B93" s="30"/>
      <c r="C93" s="29"/>
      <c r="D93" s="29"/>
      <c r="E93" s="29"/>
      <c r="F93" s="29"/>
      <c r="G93" s="29"/>
      <c r="H93" s="29"/>
      <c r="I93" s="29"/>
      <c r="J93" s="29"/>
      <c r="K93" s="29"/>
      <c r="L93" s="42"/>
      <c r="S93" s="29"/>
      <c r="T93" s="29"/>
      <c r="U93" s="29"/>
      <c r="V93" s="29"/>
      <c r="W93" s="29"/>
      <c r="X93" s="29"/>
      <c r="Y93" s="29"/>
      <c r="Z93" s="29"/>
      <c r="AA93" s="29"/>
      <c r="AB93" s="29"/>
      <c r="AC93" s="29"/>
      <c r="AD93" s="29"/>
      <c r="AE93" s="29"/>
    </row>
    <row r="94" spans="1:47" s="2" customFormat="1" ht="22.9" customHeight="1">
      <c r="A94" s="29"/>
      <c r="B94" s="30"/>
      <c r="C94" s="109" t="s">
        <v>84</v>
      </c>
      <c r="D94" s="29"/>
      <c r="E94" s="29"/>
      <c r="F94" s="29"/>
      <c r="G94" s="29"/>
      <c r="H94" s="29"/>
      <c r="I94" s="29"/>
      <c r="J94" s="71">
        <f>J126</f>
        <v>0</v>
      </c>
      <c r="K94" s="29"/>
      <c r="L94" s="42"/>
      <c r="S94" s="29"/>
      <c r="T94" s="29"/>
      <c r="U94" s="29"/>
      <c r="V94" s="29"/>
      <c r="W94" s="29"/>
      <c r="X94" s="29"/>
      <c r="Y94" s="29"/>
      <c r="Z94" s="29"/>
      <c r="AA94" s="29"/>
      <c r="AB94" s="29"/>
      <c r="AC94" s="29"/>
      <c r="AD94" s="29"/>
      <c r="AE94" s="29"/>
      <c r="AU94" s="14" t="s">
        <v>85</v>
      </c>
    </row>
    <row r="95" spans="1:47" s="9" customFormat="1" ht="24.95" customHeight="1">
      <c r="B95" s="110"/>
      <c r="D95" s="111" t="s">
        <v>86</v>
      </c>
      <c r="E95" s="112"/>
      <c r="F95" s="112"/>
      <c r="G95" s="112"/>
      <c r="H95" s="112"/>
      <c r="I95" s="112"/>
      <c r="J95" s="113">
        <f>J127</f>
        <v>0</v>
      </c>
      <c r="L95" s="110"/>
    </row>
    <row r="96" spans="1:47" s="10" customFormat="1" ht="19.899999999999999" customHeight="1">
      <c r="B96" s="114"/>
      <c r="D96" s="115" t="s">
        <v>87</v>
      </c>
      <c r="E96" s="116"/>
      <c r="F96" s="116"/>
      <c r="G96" s="116"/>
      <c r="H96" s="116"/>
      <c r="I96" s="116"/>
      <c r="J96" s="117">
        <f>J128</f>
        <v>0</v>
      </c>
      <c r="L96" s="114"/>
    </row>
    <row r="97" spans="1:31" s="9" customFormat="1" ht="24.95" customHeight="1">
      <c r="B97" s="110"/>
      <c r="D97" s="111" t="s">
        <v>88</v>
      </c>
      <c r="E97" s="112"/>
      <c r="F97" s="112"/>
      <c r="G97" s="112"/>
      <c r="H97" s="112"/>
      <c r="I97" s="112"/>
      <c r="J97" s="113">
        <f>J138</f>
        <v>0</v>
      </c>
      <c r="L97" s="110"/>
    </row>
    <row r="98" spans="1:31" s="10" customFormat="1" ht="19.899999999999999" customHeight="1">
      <c r="B98" s="114"/>
      <c r="D98" s="115" t="s">
        <v>89</v>
      </c>
      <c r="E98" s="116"/>
      <c r="F98" s="116"/>
      <c r="G98" s="116"/>
      <c r="H98" s="116"/>
      <c r="I98" s="116"/>
      <c r="J98" s="117">
        <f>J139</f>
        <v>0</v>
      </c>
      <c r="L98" s="114"/>
    </row>
    <row r="99" spans="1:31" s="10" customFormat="1" ht="19.899999999999999" customHeight="1">
      <c r="B99" s="114"/>
      <c r="D99" s="115" t="s">
        <v>90</v>
      </c>
      <c r="E99" s="116"/>
      <c r="F99" s="116"/>
      <c r="G99" s="116"/>
      <c r="H99" s="116"/>
      <c r="I99" s="116"/>
      <c r="J99" s="117">
        <f>J142</f>
        <v>0</v>
      </c>
      <c r="L99" s="114"/>
    </row>
    <row r="100" spans="1:31" s="10" customFormat="1" ht="19.899999999999999" customHeight="1">
      <c r="B100" s="114"/>
      <c r="D100" s="115" t="s">
        <v>91</v>
      </c>
      <c r="E100" s="116"/>
      <c r="F100" s="116"/>
      <c r="G100" s="116"/>
      <c r="H100" s="116"/>
      <c r="I100" s="116"/>
      <c r="J100" s="117">
        <f>J146</f>
        <v>0</v>
      </c>
      <c r="L100" s="114"/>
    </row>
    <row r="101" spans="1:31" s="10" customFormat="1" ht="19.899999999999999" customHeight="1">
      <c r="B101" s="114"/>
      <c r="D101" s="115" t="s">
        <v>92</v>
      </c>
      <c r="E101" s="116"/>
      <c r="F101" s="116"/>
      <c r="G101" s="116"/>
      <c r="H101" s="116"/>
      <c r="I101" s="116"/>
      <c r="J101" s="117">
        <f>J160</f>
        <v>0</v>
      </c>
      <c r="L101" s="114"/>
    </row>
    <row r="102" spans="1:31" s="10" customFormat="1" ht="19.899999999999999" customHeight="1">
      <c r="B102" s="114"/>
      <c r="D102" s="115" t="s">
        <v>93</v>
      </c>
      <c r="E102" s="116"/>
      <c r="F102" s="116"/>
      <c r="G102" s="116"/>
      <c r="H102" s="116"/>
      <c r="I102" s="116"/>
      <c r="J102" s="117">
        <f>J166</f>
        <v>0</v>
      </c>
      <c r="L102" s="114"/>
    </row>
    <row r="103" spans="1:31" s="9" customFormat="1" ht="24.95" customHeight="1">
      <c r="B103" s="110"/>
      <c r="D103" s="111" t="s">
        <v>94</v>
      </c>
      <c r="E103" s="112"/>
      <c r="F103" s="112"/>
      <c r="G103" s="112"/>
      <c r="H103" s="112"/>
      <c r="I103" s="112"/>
      <c r="J103" s="113">
        <f>J171</f>
        <v>0</v>
      </c>
      <c r="L103" s="110"/>
    </row>
    <row r="104" spans="1:31" s="10" customFormat="1" ht="19.899999999999999" customHeight="1">
      <c r="B104" s="114"/>
      <c r="D104" s="115" t="s">
        <v>95</v>
      </c>
      <c r="E104" s="116"/>
      <c r="F104" s="116"/>
      <c r="G104" s="116"/>
      <c r="H104" s="116"/>
      <c r="I104" s="116"/>
      <c r="J104" s="117">
        <f>J172</f>
        <v>0</v>
      </c>
      <c r="L104" s="114"/>
    </row>
    <row r="105" spans="1:31" s="10" customFormat="1" ht="19.899999999999999" customHeight="1">
      <c r="B105" s="114"/>
      <c r="D105" s="115" t="s">
        <v>96</v>
      </c>
      <c r="E105" s="116"/>
      <c r="F105" s="116"/>
      <c r="G105" s="116"/>
      <c r="H105" s="116"/>
      <c r="I105" s="116"/>
      <c r="J105" s="117">
        <f>J176</f>
        <v>0</v>
      </c>
      <c r="L105" s="114"/>
    </row>
    <row r="106" spans="1:31" s="10" customFormat="1" ht="19.899999999999999" customHeight="1">
      <c r="B106" s="114"/>
      <c r="D106" s="115" t="s">
        <v>97</v>
      </c>
      <c r="E106" s="116"/>
      <c r="F106" s="116"/>
      <c r="G106" s="116"/>
      <c r="H106" s="116"/>
      <c r="I106" s="116"/>
      <c r="J106" s="117">
        <f>J180</f>
        <v>0</v>
      </c>
      <c r="L106" s="114"/>
    </row>
    <row r="107" spans="1:31" s="9" customFormat="1" ht="24.95" customHeight="1">
      <c r="B107" s="110"/>
      <c r="D107" s="111" t="s">
        <v>98</v>
      </c>
      <c r="E107" s="112"/>
      <c r="F107" s="112"/>
      <c r="G107" s="112"/>
      <c r="H107" s="112"/>
      <c r="I107" s="112"/>
      <c r="J107" s="113">
        <f>J183</f>
        <v>0</v>
      </c>
      <c r="L107" s="110"/>
    </row>
    <row r="108" spans="1:31" s="9" customFormat="1" ht="24.95" customHeight="1">
      <c r="B108" s="110"/>
      <c r="D108" s="111" t="s">
        <v>99</v>
      </c>
      <c r="E108" s="112"/>
      <c r="F108" s="112"/>
      <c r="G108" s="112"/>
      <c r="H108" s="112"/>
      <c r="I108" s="112"/>
      <c r="J108" s="113">
        <f>J185</f>
        <v>0</v>
      </c>
      <c r="L108" s="110"/>
    </row>
    <row r="109" spans="1:31" s="2" customFormat="1" ht="21.75" customHeight="1">
      <c r="A109" s="29"/>
      <c r="B109" s="30"/>
      <c r="C109" s="29"/>
      <c r="D109" s="29"/>
      <c r="E109" s="29"/>
      <c r="F109" s="29"/>
      <c r="G109" s="29"/>
      <c r="H109" s="29"/>
      <c r="I109" s="29"/>
      <c r="J109" s="29"/>
      <c r="K109" s="29"/>
      <c r="L109" s="42"/>
      <c r="S109" s="29"/>
      <c r="T109" s="29"/>
      <c r="U109" s="29"/>
      <c r="V109" s="29"/>
      <c r="W109" s="29"/>
      <c r="X109" s="29"/>
      <c r="Y109" s="29"/>
      <c r="Z109" s="29"/>
      <c r="AA109" s="29"/>
      <c r="AB109" s="29"/>
      <c r="AC109" s="29"/>
      <c r="AD109" s="29"/>
      <c r="AE109" s="29"/>
    </row>
    <row r="110" spans="1:31" s="2" customFormat="1" ht="6.95" customHeight="1">
      <c r="A110" s="29"/>
      <c r="B110" s="47"/>
      <c r="C110" s="48"/>
      <c r="D110" s="48"/>
      <c r="E110" s="48"/>
      <c r="F110" s="48"/>
      <c r="G110" s="48"/>
      <c r="H110" s="48"/>
      <c r="I110" s="48"/>
      <c r="J110" s="48"/>
      <c r="K110" s="48"/>
      <c r="L110" s="42"/>
      <c r="S110" s="29"/>
      <c r="T110" s="29"/>
      <c r="U110" s="29"/>
      <c r="V110" s="29"/>
      <c r="W110" s="29"/>
      <c r="X110" s="29"/>
      <c r="Y110" s="29"/>
      <c r="Z110" s="29"/>
      <c r="AA110" s="29"/>
      <c r="AB110" s="29"/>
      <c r="AC110" s="29"/>
      <c r="AD110" s="29"/>
      <c r="AE110" s="29"/>
    </row>
    <row r="114" spans="1:63" s="2" customFormat="1" ht="6.95" customHeight="1">
      <c r="A114" s="29"/>
      <c r="B114" s="49"/>
      <c r="C114" s="50"/>
      <c r="D114" s="50"/>
      <c r="E114" s="50"/>
      <c r="F114" s="50"/>
      <c r="G114" s="50"/>
      <c r="H114" s="50"/>
      <c r="I114" s="50"/>
      <c r="J114" s="50"/>
      <c r="K114" s="50"/>
      <c r="L114" s="42"/>
      <c r="S114" s="29"/>
      <c r="T114" s="29"/>
      <c r="U114" s="29"/>
      <c r="V114" s="29"/>
      <c r="W114" s="29"/>
      <c r="X114" s="29"/>
      <c r="Y114" s="29"/>
      <c r="Z114" s="29"/>
      <c r="AA114" s="29"/>
      <c r="AB114" s="29"/>
      <c r="AC114" s="29"/>
      <c r="AD114" s="29"/>
      <c r="AE114" s="29"/>
    </row>
    <row r="115" spans="1:63" s="2" customFormat="1" ht="24.95" customHeight="1">
      <c r="A115" s="29"/>
      <c r="B115" s="30"/>
      <c r="C115" s="18" t="s">
        <v>100</v>
      </c>
      <c r="D115" s="29"/>
      <c r="E115" s="29"/>
      <c r="F115" s="29"/>
      <c r="G115" s="29"/>
      <c r="H115" s="29"/>
      <c r="I115" s="29"/>
      <c r="J115" s="29"/>
      <c r="K115" s="29"/>
      <c r="L115" s="42"/>
      <c r="S115" s="29"/>
      <c r="T115" s="29"/>
      <c r="U115" s="29"/>
      <c r="V115" s="29"/>
      <c r="W115" s="29"/>
      <c r="X115" s="29"/>
      <c r="Y115" s="29"/>
      <c r="Z115" s="29"/>
      <c r="AA115" s="29"/>
      <c r="AB115" s="29"/>
      <c r="AC115" s="29"/>
      <c r="AD115" s="29"/>
      <c r="AE115" s="29"/>
    </row>
    <row r="116" spans="1:63" s="2" customFormat="1" ht="6.95" customHeight="1">
      <c r="A116" s="29"/>
      <c r="B116" s="30"/>
      <c r="C116" s="29"/>
      <c r="D116" s="29"/>
      <c r="E116" s="29"/>
      <c r="F116" s="29"/>
      <c r="G116" s="29"/>
      <c r="H116" s="29"/>
      <c r="I116" s="29"/>
      <c r="J116" s="29"/>
      <c r="K116" s="29"/>
      <c r="L116" s="42"/>
      <c r="S116" s="29"/>
      <c r="T116" s="29"/>
      <c r="U116" s="29"/>
      <c r="V116" s="29"/>
      <c r="W116" s="29"/>
      <c r="X116" s="29"/>
      <c r="Y116" s="29"/>
      <c r="Z116" s="29"/>
      <c r="AA116" s="29"/>
      <c r="AB116" s="29"/>
      <c r="AC116" s="29"/>
      <c r="AD116" s="29"/>
      <c r="AE116" s="29"/>
    </row>
    <row r="117" spans="1:63" s="2" customFormat="1" ht="12" customHeight="1">
      <c r="A117" s="29"/>
      <c r="B117" s="30"/>
      <c r="C117" s="24" t="s">
        <v>15</v>
      </c>
      <c r="D117" s="29"/>
      <c r="E117" s="29"/>
      <c r="F117" s="29"/>
      <c r="G117" s="29"/>
      <c r="H117" s="29"/>
      <c r="I117" s="29"/>
      <c r="J117" s="29"/>
      <c r="K117" s="29"/>
      <c r="L117" s="42"/>
      <c r="S117" s="29"/>
      <c r="T117" s="29"/>
      <c r="U117" s="29"/>
      <c r="V117" s="29"/>
      <c r="W117" s="29"/>
      <c r="X117" s="29"/>
      <c r="Y117" s="29"/>
      <c r="Z117" s="29"/>
      <c r="AA117" s="29"/>
      <c r="AB117" s="29"/>
      <c r="AC117" s="29"/>
      <c r="AD117" s="29"/>
      <c r="AE117" s="29"/>
    </row>
    <row r="118" spans="1:63" s="2" customFormat="1" ht="16.5" customHeight="1">
      <c r="A118" s="29"/>
      <c r="B118" s="30"/>
      <c r="C118" s="29"/>
      <c r="D118" s="29"/>
      <c r="E118" s="196" t="str">
        <f>E7</f>
        <v>Výmena svetlíka Steel aréna</v>
      </c>
      <c r="F118" s="216"/>
      <c r="G118" s="216"/>
      <c r="H118" s="216"/>
      <c r="I118" s="29"/>
      <c r="J118" s="29"/>
      <c r="K118" s="29"/>
      <c r="L118" s="42"/>
      <c r="S118" s="29"/>
      <c r="T118" s="29"/>
      <c r="U118" s="29"/>
      <c r="V118" s="29"/>
      <c r="W118" s="29"/>
      <c r="X118" s="29"/>
      <c r="Y118" s="29"/>
      <c r="Z118" s="29"/>
      <c r="AA118" s="29"/>
      <c r="AB118" s="29"/>
      <c r="AC118" s="29"/>
      <c r="AD118" s="29"/>
      <c r="AE118" s="29"/>
    </row>
    <row r="119" spans="1:63" s="2" customFormat="1" ht="6.95" customHeight="1">
      <c r="A119" s="29"/>
      <c r="B119" s="30"/>
      <c r="C119" s="29"/>
      <c r="D119" s="29"/>
      <c r="E119" s="29"/>
      <c r="F119" s="29"/>
      <c r="G119" s="29"/>
      <c r="H119" s="29"/>
      <c r="I119" s="29"/>
      <c r="J119" s="29"/>
      <c r="K119" s="29"/>
      <c r="L119" s="42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</row>
    <row r="120" spans="1:63" s="2" customFormat="1" ht="12" customHeight="1">
      <c r="A120" s="29"/>
      <c r="B120" s="30"/>
      <c r="C120" s="24" t="s">
        <v>19</v>
      </c>
      <c r="D120" s="29"/>
      <c r="E120" s="29"/>
      <c r="F120" s="22" t="str">
        <f>F10</f>
        <v xml:space="preserve"> </v>
      </c>
      <c r="G120" s="29"/>
      <c r="H120" s="29"/>
      <c r="I120" s="24" t="s">
        <v>21</v>
      </c>
      <c r="J120" s="55" t="str">
        <f>IF(J10="","",J10)</f>
        <v>27. 1. 2023</v>
      </c>
      <c r="K120" s="29"/>
      <c r="L120" s="42"/>
      <c r="S120" s="29"/>
      <c r="T120" s="29"/>
      <c r="U120" s="29"/>
      <c r="V120" s="29"/>
      <c r="W120" s="29"/>
      <c r="X120" s="29"/>
      <c r="Y120" s="29"/>
      <c r="Z120" s="29"/>
      <c r="AA120" s="29"/>
      <c r="AB120" s="29"/>
      <c r="AC120" s="29"/>
      <c r="AD120" s="29"/>
      <c r="AE120" s="29"/>
    </row>
    <row r="121" spans="1:63" s="2" customFormat="1" ht="6.95" customHeight="1">
      <c r="A121" s="29"/>
      <c r="B121" s="30"/>
      <c r="C121" s="29"/>
      <c r="D121" s="29"/>
      <c r="E121" s="29"/>
      <c r="F121" s="29"/>
      <c r="G121" s="29"/>
      <c r="H121" s="29"/>
      <c r="I121" s="29"/>
      <c r="J121" s="29"/>
      <c r="K121" s="29"/>
      <c r="L121" s="42"/>
      <c r="S121" s="29"/>
      <c r="T121" s="29"/>
      <c r="U121" s="29"/>
      <c r="V121" s="29"/>
      <c r="W121" s="29"/>
      <c r="X121" s="29"/>
      <c r="Y121" s="29"/>
      <c r="Z121" s="29"/>
      <c r="AA121" s="29"/>
      <c r="AB121" s="29"/>
      <c r="AC121" s="29"/>
      <c r="AD121" s="29"/>
      <c r="AE121" s="29"/>
    </row>
    <row r="122" spans="1:63" s="2" customFormat="1" ht="15.2" customHeight="1">
      <c r="A122" s="29"/>
      <c r="B122" s="30"/>
      <c r="C122" s="24" t="s">
        <v>23</v>
      </c>
      <c r="D122" s="29"/>
      <c r="E122" s="29"/>
      <c r="F122" s="22" t="str">
        <f>E13</f>
        <v xml:space="preserve"> </v>
      </c>
      <c r="G122" s="29"/>
      <c r="H122" s="29"/>
      <c r="I122" s="24" t="s">
        <v>28</v>
      </c>
      <c r="J122" s="27" t="str">
        <f>E19</f>
        <v xml:space="preserve"> </v>
      </c>
      <c r="K122" s="29"/>
      <c r="L122" s="42"/>
      <c r="S122" s="29"/>
      <c r="T122" s="29"/>
      <c r="U122" s="29"/>
      <c r="V122" s="29"/>
      <c r="W122" s="29"/>
      <c r="X122" s="29"/>
      <c r="Y122" s="29"/>
      <c r="Z122" s="29"/>
      <c r="AA122" s="29"/>
      <c r="AB122" s="29"/>
      <c r="AC122" s="29"/>
      <c r="AD122" s="29"/>
      <c r="AE122" s="29"/>
    </row>
    <row r="123" spans="1:63" s="2" customFormat="1" ht="25.7" customHeight="1">
      <c r="A123" s="29"/>
      <c r="B123" s="30"/>
      <c r="C123" s="24" t="s">
        <v>26</v>
      </c>
      <c r="D123" s="29"/>
      <c r="E123" s="29"/>
      <c r="F123" s="22" t="str">
        <f>IF(E16="","",E16)</f>
        <v>Vyplň údaj</v>
      </c>
      <c r="G123" s="29"/>
      <c r="H123" s="29"/>
      <c r="I123" s="24" t="s">
        <v>30</v>
      </c>
      <c r="J123" s="27" t="str">
        <f>E22</f>
        <v>Ing. Miloš Singovszki, PhD., MBA</v>
      </c>
      <c r="K123" s="29"/>
      <c r="L123" s="42"/>
      <c r="S123" s="29"/>
      <c r="T123" s="29"/>
      <c r="U123" s="29"/>
      <c r="V123" s="29"/>
      <c r="W123" s="29"/>
      <c r="X123" s="29"/>
      <c r="Y123" s="29"/>
      <c r="Z123" s="29"/>
      <c r="AA123" s="29"/>
      <c r="AB123" s="29"/>
      <c r="AC123" s="29"/>
      <c r="AD123" s="29"/>
      <c r="AE123" s="29"/>
    </row>
    <row r="124" spans="1:63" s="2" customFormat="1" ht="10.35" customHeight="1">
      <c r="A124" s="29"/>
      <c r="B124" s="30"/>
      <c r="C124" s="29"/>
      <c r="D124" s="29"/>
      <c r="E124" s="29"/>
      <c r="F124" s="29"/>
      <c r="G124" s="29"/>
      <c r="H124" s="29"/>
      <c r="I124" s="29"/>
      <c r="J124" s="29"/>
      <c r="K124" s="29"/>
      <c r="L124" s="42"/>
      <c r="S124" s="29"/>
      <c r="T124" s="29"/>
      <c r="U124" s="29"/>
      <c r="V124" s="29"/>
      <c r="W124" s="29"/>
      <c r="X124" s="29"/>
      <c r="Y124" s="29"/>
      <c r="Z124" s="29"/>
      <c r="AA124" s="29"/>
      <c r="AB124" s="29"/>
      <c r="AC124" s="29"/>
      <c r="AD124" s="29"/>
      <c r="AE124" s="29"/>
    </row>
    <row r="125" spans="1:63" s="11" customFormat="1" ht="29.25" customHeight="1">
      <c r="A125" s="118"/>
      <c r="B125" s="119"/>
      <c r="C125" s="120" t="s">
        <v>101</v>
      </c>
      <c r="D125" s="121" t="s">
        <v>58</v>
      </c>
      <c r="E125" s="121" t="s">
        <v>54</v>
      </c>
      <c r="F125" s="121" t="s">
        <v>55</v>
      </c>
      <c r="G125" s="121" t="s">
        <v>102</v>
      </c>
      <c r="H125" s="121" t="s">
        <v>103</v>
      </c>
      <c r="I125" s="121" t="s">
        <v>104</v>
      </c>
      <c r="J125" s="122" t="s">
        <v>83</v>
      </c>
      <c r="K125" s="123" t="s">
        <v>105</v>
      </c>
      <c r="L125" s="124"/>
      <c r="M125" s="62" t="s">
        <v>1</v>
      </c>
      <c r="N125" s="63" t="s">
        <v>37</v>
      </c>
      <c r="O125" s="63" t="s">
        <v>106</v>
      </c>
      <c r="P125" s="63" t="s">
        <v>107</v>
      </c>
      <c r="Q125" s="63" t="s">
        <v>108</v>
      </c>
      <c r="R125" s="63" t="s">
        <v>109</v>
      </c>
      <c r="S125" s="63" t="s">
        <v>110</v>
      </c>
      <c r="T125" s="64" t="s">
        <v>111</v>
      </c>
      <c r="U125" s="118"/>
      <c r="V125" s="118"/>
      <c r="W125" s="118"/>
      <c r="X125" s="118"/>
      <c r="Y125" s="118"/>
      <c r="Z125" s="118"/>
      <c r="AA125" s="118"/>
      <c r="AB125" s="118"/>
      <c r="AC125" s="118"/>
      <c r="AD125" s="118"/>
      <c r="AE125" s="118"/>
    </row>
    <row r="126" spans="1:63" s="2" customFormat="1" ht="22.9" customHeight="1">
      <c r="A126" s="29"/>
      <c r="B126" s="30"/>
      <c r="C126" s="69" t="s">
        <v>84</v>
      </c>
      <c r="D126" s="29"/>
      <c r="E126" s="29"/>
      <c r="F126" s="29"/>
      <c r="G126" s="29"/>
      <c r="H126" s="29"/>
      <c r="I126" s="29"/>
      <c r="J126" s="125">
        <f>BK126</f>
        <v>0</v>
      </c>
      <c r="K126" s="29"/>
      <c r="L126" s="30"/>
      <c r="M126" s="65"/>
      <c r="N126" s="56"/>
      <c r="O126" s="66"/>
      <c r="P126" s="126">
        <f>P127+P138+P171+P183+P185</f>
        <v>0</v>
      </c>
      <c r="Q126" s="66"/>
      <c r="R126" s="126">
        <f>R127+R138+R171+R183+R185</f>
        <v>40.245733324</v>
      </c>
      <c r="S126" s="66"/>
      <c r="T126" s="127">
        <f>T127+T138+T171+T183+T185</f>
        <v>9.9991293599999995</v>
      </c>
      <c r="U126" s="29"/>
      <c r="V126" s="29"/>
      <c r="W126" s="29"/>
      <c r="X126" s="29"/>
      <c r="Y126" s="29"/>
      <c r="Z126" s="29"/>
      <c r="AA126" s="29"/>
      <c r="AB126" s="29"/>
      <c r="AC126" s="29"/>
      <c r="AD126" s="29"/>
      <c r="AE126" s="29"/>
      <c r="AT126" s="14" t="s">
        <v>72</v>
      </c>
      <c r="AU126" s="14" t="s">
        <v>85</v>
      </c>
      <c r="BK126" s="128">
        <f>BK127+BK138+BK171+BK183+BK185</f>
        <v>0</v>
      </c>
    </row>
    <row r="127" spans="1:63" s="12" customFormat="1" ht="25.9" customHeight="1">
      <c r="B127" s="129"/>
      <c r="D127" s="130" t="s">
        <v>72</v>
      </c>
      <c r="E127" s="131" t="s">
        <v>112</v>
      </c>
      <c r="F127" s="131" t="s">
        <v>113</v>
      </c>
      <c r="I127" s="132"/>
      <c r="J127" s="133">
        <f>BK127</f>
        <v>0</v>
      </c>
      <c r="L127" s="129"/>
      <c r="M127" s="134"/>
      <c r="N127" s="135"/>
      <c r="O127" s="135"/>
      <c r="P127" s="136">
        <f>P128</f>
        <v>0</v>
      </c>
      <c r="Q127" s="135"/>
      <c r="R127" s="136">
        <f>R128</f>
        <v>0</v>
      </c>
      <c r="S127" s="135"/>
      <c r="T127" s="137">
        <f>T128</f>
        <v>0</v>
      </c>
      <c r="AR127" s="130" t="s">
        <v>78</v>
      </c>
      <c r="AT127" s="138" t="s">
        <v>72</v>
      </c>
      <c r="AU127" s="138" t="s">
        <v>73</v>
      </c>
      <c r="AY127" s="130" t="s">
        <v>114</v>
      </c>
      <c r="BK127" s="139">
        <f>BK128</f>
        <v>0</v>
      </c>
    </row>
    <row r="128" spans="1:63" s="12" customFormat="1" ht="22.9" customHeight="1">
      <c r="B128" s="129"/>
      <c r="D128" s="130" t="s">
        <v>72</v>
      </c>
      <c r="E128" s="140" t="s">
        <v>115</v>
      </c>
      <c r="F128" s="140" t="s">
        <v>116</v>
      </c>
      <c r="I128" s="132"/>
      <c r="J128" s="141">
        <f>BK128</f>
        <v>0</v>
      </c>
      <c r="L128" s="129"/>
      <c r="M128" s="134"/>
      <c r="N128" s="135"/>
      <c r="O128" s="135"/>
      <c r="P128" s="136">
        <f>SUM(P129:P137)</f>
        <v>0</v>
      </c>
      <c r="Q128" s="135"/>
      <c r="R128" s="136">
        <f>SUM(R129:R137)</f>
        <v>0</v>
      </c>
      <c r="S128" s="135"/>
      <c r="T128" s="137">
        <f>SUM(T129:T137)</f>
        <v>0</v>
      </c>
      <c r="AR128" s="130" t="s">
        <v>78</v>
      </c>
      <c r="AT128" s="138" t="s">
        <v>72</v>
      </c>
      <c r="AU128" s="138" t="s">
        <v>78</v>
      </c>
      <c r="AY128" s="130" t="s">
        <v>114</v>
      </c>
      <c r="BK128" s="139">
        <f>SUM(BK129:BK137)</f>
        <v>0</v>
      </c>
    </row>
    <row r="129" spans="1:65" s="2" customFormat="1" ht="24.2" customHeight="1">
      <c r="A129" s="29"/>
      <c r="B129" s="142"/>
      <c r="C129" s="143" t="s">
        <v>78</v>
      </c>
      <c r="D129" s="143" t="s">
        <v>117</v>
      </c>
      <c r="E129" s="144" t="s">
        <v>118</v>
      </c>
      <c r="F129" s="145" t="s">
        <v>119</v>
      </c>
      <c r="G129" s="146" t="s">
        <v>120</v>
      </c>
      <c r="H129" s="147">
        <v>9.9359999999999999</v>
      </c>
      <c r="I129" s="148"/>
      <c r="J129" s="149">
        <f t="shared" ref="J129:J137" si="0">ROUND(I129*H129,2)</f>
        <v>0</v>
      </c>
      <c r="K129" s="150"/>
      <c r="L129" s="30"/>
      <c r="M129" s="151" t="s">
        <v>1</v>
      </c>
      <c r="N129" s="152" t="s">
        <v>39</v>
      </c>
      <c r="O129" s="58"/>
      <c r="P129" s="153">
        <f t="shared" ref="P129:P137" si="1">O129*H129</f>
        <v>0</v>
      </c>
      <c r="Q129" s="153">
        <v>0</v>
      </c>
      <c r="R129" s="153">
        <f t="shared" ref="R129:R137" si="2">Q129*H129</f>
        <v>0</v>
      </c>
      <c r="S129" s="153">
        <v>0</v>
      </c>
      <c r="T129" s="154">
        <f t="shared" ref="T129:T137" si="3">S129*H129</f>
        <v>0</v>
      </c>
      <c r="U129" s="29"/>
      <c r="V129" s="29"/>
      <c r="W129" s="29"/>
      <c r="X129" s="29"/>
      <c r="Y129" s="29"/>
      <c r="Z129" s="29"/>
      <c r="AA129" s="29"/>
      <c r="AB129" s="29"/>
      <c r="AC129" s="29"/>
      <c r="AD129" s="29"/>
      <c r="AE129" s="29"/>
      <c r="AR129" s="155" t="s">
        <v>121</v>
      </c>
      <c r="AT129" s="155" t="s">
        <v>117</v>
      </c>
      <c r="AU129" s="155" t="s">
        <v>122</v>
      </c>
      <c r="AY129" s="14" t="s">
        <v>114</v>
      </c>
      <c r="BE129" s="156">
        <f t="shared" ref="BE129:BE137" si="4">IF(N129="základná",J129,0)</f>
        <v>0</v>
      </c>
      <c r="BF129" s="156">
        <f t="shared" ref="BF129:BF137" si="5">IF(N129="znížená",J129,0)</f>
        <v>0</v>
      </c>
      <c r="BG129" s="156">
        <f t="shared" ref="BG129:BG137" si="6">IF(N129="zákl. prenesená",J129,0)</f>
        <v>0</v>
      </c>
      <c r="BH129" s="156">
        <f t="shared" ref="BH129:BH137" si="7">IF(N129="zníž. prenesená",J129,0)</f>
        <v>0</v>
      </c>
      <c r="BI129" s="156">
        <f t="shared" ref="BI129:BI137" si="8">IF(N129="nulová",J129,0)</f>
        <v>0</v>
      </c>
      <c r="BJ129" s="14" t="s">
        <v>122</v>
      </c>
      <c r="BK129" s="156">
        <f t="shared" ref="BK129:BK137" si="9">ROUND(I129*H129,2)</f>
        <v>0</v>
      </c>
      <c r="BL129" s="14" t="s">
        <v>121</v>
      </c>
      <c r="BM129" s="155" t="s">
        <v>123</v>
      </c>
    </row>
    <row r="130" spans="1:65" s="2" customFormat="1" ht="24.2" customHeight="1">
      <c r="A130" s="29"/>
      <c r="B130" s="142"/>
      <c r="C130" s="143" t="s">
        <v>122</v>
      </c>
      <c r="D130" s="143" t="s">
        <v>117</v>
      </c>
      <c r="E130" s="144" t="s">
        <v>124</v>
      </c>
      <c r="F130" s="145" t="s">
        <v>125</v>
      </c>
      <c r="G130" s="146" t="s">
        <v>120</v>
      </c>
      <c r="H130" s="147">
        <v>99.36</v>
      </c>
      <c r="I130" s="148"/>
      <c r="J130" s="149">
        <f t="shared" si="0"/>
        <v>0</v>
      </c>
      <c r="K130" s="150"/>
      <c r="L130" s="30"/>
      <c r="M130" s="151" t="s">
        <v>1</v>
      </c>
      <c r="N130" s="152" t="s">
        <v>39</v>
      </c>
      <c r="O130" s="58"/>
      <c r="P130" s="153">
        <f t="shared" si="1"/>
        <v>0</v>
      </c>
      <c r="Q130" s="153">
        <v>0</v>
      </c>
      <c r="R130" s="153">
        <f t="shared" si="2"/>
        <v>0</v>
      </c>
      <c r="S130" s="153">
        <v>0</v>
      </c>
      <c r="T130" s="154">
        <f t="shared" si="3"/>
        <v>0</v>
      </c>
      <c r="U130" s="29"/>
      <c r="V130" s="29"/>
      <c r="W130" s="29"/>
      <c r="X130" s="29"/>
      <c r="Y130" s="29"/>
      <c r="Z130" s="29"/>
      <c r="AA130" s="29"/>
      <c r="AB130" s="29"/>
      <c r="AC130" s="29"/>
      <c r="AD130" s="29"/>
      <c r="AE130" s="29"/>
      <c r="AR130" s="155" t="s">
        <v>121</v>
      </c>
      <c r="AT130" s="155" t="s">
        <v>117</v>
      </c>
      <c r="AU130" s="155" t="s">
        <v>122</v>
      </c>
      <c r="AY130" s="14" t="s">
        <v>114</v>
      </c>
      <c r="BE130" s="156">
        <f t="shared" si="4"/>
        <v>0</v>
      </c>
      <c r="BF130" s="156">
        <f t="shared" si="5"/>
        <v>0</v>
      </c>
      <c r="BG130" s="156">
        <f t="shared" si="6"/>
        <v>0</v>
      </c>
      <c r="BH130" s="156">
        <f t="shared" si="7"/>
        <v>0</v>
      </c>
      <c r="BI130" s="156">
        <f t="shared" si="8"/>
        <v>0</v>
      </c>
      <c r="BJ130" s="14" t="s">
        <v>122</v>
      </c>
      <c r="BK130" s="156">
        <f t="shared" si="9"/>
        <v>0</v>
      </c>
      <c r="BL130" s="14" t="s">
        <v>121</v>
      </c>
      <c r="BM130" s="155" t="s">
        <v>126</v>
      </c>
    </row>
    <row r="131" spans="1:65" s="2" customFormat="1" ht="21.75" customHeight="1">
      <c r="A131" s="29"/>
      <c r="B131" s="142"/>
      <c r="C131" s="143" t="s">
        <v>127</v>
      </c>
      <c r="D131" s="143" t="s">
        <v>117</v>
      </c>
      <c r="E131" s="144" t="s">
        <v>128</v>
      </c>
      <c r="F131" s="145" t="s">
        <v>129</v>
      </c>
      <c r="G131" s="146" t="s">
        <v>120</v>
      </c>
      <c r="H131" s="147">
        <v>9.9359999999999999</v>
      </c>
      <c r="I131" s="148"/>
      <c r="J131" s="149">
        <f t="shared" si="0"/>
        <v>0</v>
      </c>
      <c r="K131" s="150"/>
      <c r="L131" s="30"/>
      <c r="M131" s="151" t="s">
        <v>1</v>
      </c>
      <c r="N131" s="152" t="s">
        <v>39</v>
      </c>
      <c r="O131" s="58"/>
      <c r="P131" s="153">
        <f t="shared" si="1"/>
        <v>0</v>
      </c>
      <c r="Q131" s="153">
        <v>0</v>
      </c>
      <c r="R131" s="153">
        <f t="shared" si="2"/>
        <v>0</v>
      </c>
      <c r="S131" s="153">
        <v>0</v>
      </c>
      <c r="T131" s="154">
        <f t="shared" si="3"/>
        <v>0</v>
      </c>
      <c r="U131" s="29"/>
      <c r="V131" s="29"/>
      <c r="W131" s="29"/>
      <c r="X131" s="29"/>
      <c r="Y131" s="29"/>
      <c r="Z131" s="29"/>
      <c r="AA131" s="29"/>
      <c r="AB131" s="29"/>
      <c r="AC131" s="29"/>
      <c r="AD131" s="29"/>
      <c r="AE131" s="29"/>
      <c r="AR131" s="155" t="s">
        <v>121</v>
      </c>
      <c r="AT131" s="155" t="s">
        <v>117</v>
      </c>
      <c r="AU131" s="155" t="s">
        <v>122</v>
      </c>
      <c r="AY131" s="14" t="s">
        <v>114</v>
      </c>
      <c r="BE131" s="156">
        <f t="shared" si="4"/>
        <v>0</v>
      </c>
      <c r="BF131" s="156">
        <f t="shared" si="5"/>
        <v>0</v>
      </c>
      <c r="BG131" s="156">
        <f t="shared" si="6"/>
        <v>0</v>
      </c>
      <c r="BH131" s="156">
        <f t="shared" si="7"/>
        <v>0</v>
      </c>
      <c r="BI131" s="156">
        <f t="shared" si="8"/>
        <v>0</v>
      </c>
      <c r="BJ131" s="14" t="s">
        <v>122</v>
      </c>
      <c r="BK131" s="156">
        <f t="shared" si="9"/>
        <v>0</v>
      </c>
      <c r="BL131" s="14" t="s">
        <v>121</v>
      </c>
      <c r="BM131" s="155" t="s">
        <v>130</v>
      </c>
    </row>
    <row r="132" spans="1:65" s="2" customFormat="1" ht="24.2" customHeight="1">
      <c r="A132" s="29"/>
      <c r="B132" s="142"/>
      <c r="C132" s="143" t="s">
        <v>121</v>
      </c>
      <c r="D132" s="143" t="s">
        <v>117</v>
      </c>
      <c r="E132" s="144" t="s">
        <v>131</v>
      </c>
      <c r="F132" s="145" t="s">
        <v>132</v>
      </c>
      <c r="G132" s="146" t="s">
        <v>120</v>
      </c>
      <c r="H132" s="147">
        <v>99.36</v>
      </c>
      <c r="I132" s="148"/>
      <c r="J132" s="149">
        <f t="shared" si="0"/>
        <v>0</v>
      </c>
      <c r="K132" s="150"/>
      <c r="L132" s="30"/>
      <c r="M132" s="151" t="s">
        <v>1</v>
      </c>
      <c r="N132" s="152" t="s">
        <v>39</v>
      </c>
      <c r="O132" s="58"/>
      <c r="P132" s="153">
        <f t="shared" si="1"/>
        <v>0</v>
      </c>
      <c r="Q132" s="153">
        <v>0</v>
      </c>
      <c r="R132" s="153">
        <f t="shared" si="2"/>
        <v>0</v>
      </c>
      <c r="S132" s="153">
        <v>0</v>
      </c>
      <c r="T132" s="154">
        <f t="shared" si="3"/>
        <v>0</v>
      </c>
      <c r="U132" s="29"/>
      <c r="V132" s="29"/>
      <c r="W132" s="29"/>
      <c r="X132" s="29"/>
      <c r="Y132" s="29"/>
      <c r="Z132" s="29"/>
      <c r="AA132" s="29"/>
      <c r="AB132" s="29"/>
      <c r="AC132" s="29"/>
      <c r="AD132" s="29"/>
      <c r="AE132" s="29"/>
      <c r="AR132" s="155" t="s">
        <v>121</v>
      </c>
      <c r="AT132" s="155" t="s">
        <v>117</v>
      </c>
      <c r="AU132" s="155" t="s">
        <v>122</v>
      </c>
      <c r="AY132" s="14" t="s">
        <v>114</v>
      </c>
      <c r="BE132" s="156">
        <f t="shared" si="4"/>
        <v>0</v>
      </c>
      <c r="BF132" s="156">
        <f t="shared" si="5"/>
        <v>0</v>
      </c>
      <c r="BG132" s="156">
        <f t="shared" si="6"/>
        <v>0</v>
      </c>
      <c r="BH132" s="156">
        <f t="shared" si="7"/>
        <v>0</v>
      </c>
      <c r="BI132" s="156">
        <f t="shared" si="8"/>
        <v>0</v>
      </c>
      <c r="BJ132" s="14" t="s">
        <v>122</v>
      </c>
      <c r="BK132" s="156">
        <f t="shared" si="9"/>
        <v>0</v>
      </c>
      <c r="BL132" s="14" t="s">
        <v>121</v>
      </c>
      <c r="BM132" s="155" t="s">
        <v>133</v>
      </c>
    </row>
    <row r="133" spans="1:65" s="2" customFormat="1" ht="24.2" customHeight="1">
      <c r="A133" s="29"/>
      <c r="B133" s="142"/>
      <c r="C133" s="143" t="s">
        <v>134</v>
      </c>
      <c r="D133" s="143" t="s">
        <v>117</v>
      </c>
      <c r="E133" s="144" t="s">
        <v>135</v>
      </c>
      <c r="F133" s="145" t="s">
        <v>136</v>
      </c>
      <c r="G133" s="146" t="s">
        <v>120</v>
      </c>
      <c r="H133" s="147">
        <v>9.9359999999999999</v>
      </c>
      <c r="I133" s="148"/>
      <c r="J133" s="149">
        <f t="shared" si="0"/>
        <v>0</v>
      </c>
      <c r="K133" s="150"/>
      <c r="L133" s="30"/>
      <c r="M133" s="151" t="s">
        <v>1</v>
      </c>
      <c r="N133" s="152" t="s">
        <v>39</v>
      </c>
      <c r="O133" s="58"/>
      <c r="P133" s="153">
        <f t="shared" si="1"/>
        <v>0</v>
      </c>
      <c r="Q133" s="153">
        <v>0</v>
      </c>
      <c r="R133" s="153">
        <f t="shared" si="2"/>
        <v>0</v>
      </c>
      <c r="S133" s="153">
        <v>0</v>
      </c>
      <c r="T133" s="154">
        <f t="shared" si="3"/>
        <v>0</v>
      </c>
      <c r="U133" s="29"/>
      <c r="V133" s="29"/>
      <c r="W133" s="29"/>
      <c r="X133" s="29"/>
      <c r="Y133" s="29"/>
      <c r="Z133" s="29"/>
      <c r="AA133" s="29"/>
      <c r="AB133" s="29"/>
      <c r="AC133" s="29"/>
      <c r="AD133" s="29"/>
      <c r="AE133" s="29"/>
      <c r="AR133" s="155" t="s">
        <v>121</v>
      </c>
      <c r="AT133" s="155" t="s">
        <v>117</v>
      </c>
      <c r="AU133" s="155" t="s">
        <v>122</v>
      </c>
      <c r="AY133" s="14" t="s">
        <v>114</v>
      </c>
      <c r="BE133" s="156">
        <f t="shared" si="4"/>
        <v>0</v>
      </c>
      <c r="BF133" s="156">
        <f t="shared" si="5"/>
        <v>0</v>
      </c>
      <c r="BG133" s="156">
        <f t="shared" si="6"/>
        <v>0</v>
      </c>
      <c r="BH133" s="156">
        <f t="shared" si="7"/>
        <v>0</v>
      </c>
      <c r="BI133" s="156">
        <f t="shared" si="8"/>
        <v>0</v>
      </c>
      <c r="BJ133" s="14" t="s">
        <v>122</v>
      </c>
      <c r="BK133" s="156">
        <f t="shared" si="9"/>
        <v>0</v>
      </c>
      <c r="BL133" s="14" t="s">
        <v>121</v>
      </c>
      <c r="BM133" s="155" t="s">
        <v>137</v>
      </c>
    </row>
    <row r="134" spans="1:65" s="2" customFormat="1" ht="24.2" customHeight="1">
      <c r="A134" s="29"/>
      <c r="B134" s="142"/>
      <c r="C134" s="143" t="s">
        <v>138</v>
      </c>
      <c r="D134" s="143" t="s">
        <v>117</v>
      </c>
      <c r="E134" s="144" t="s">
        <v>139</v>
      </c>
      <c r="F134" s="145" t="s">
        <v>140</v>
      </c>
      <c r="G134" s="146" t="s">
        <v>120</v>
      </c>
      <c r="H134" s="147">
        <v>198.72</v>
      </c>
      <c r="I134" s="148"/>
      <c r="J134" s="149">
        <f t="shared" si="0"/>
        <v>0</v>
      </c>
      <c r="K134" s="150"/>
      <c r="L134" s="30"/>
      <c r="M134" s="151" t="s">
        <v>1</v>
      </c>
      <c r="N134" s="152" t="s">
        <v>39</v>
      </c>
      <c r="O134" s="58"/>
      <c r="P134" s="153">
        <f t="shared" si="1"/>
        <v>0</v>
      </c>
      <c r="Q134" s="153">
        <v>0</v>
      </c>
      <c r="R134" s="153">
        <f t="shared" si="2"/>
        <v>0</v>
      </c>
      <c r="S134" s="153">
        <v>0</v>
      </c>
      <c r="T134" s="154">
        <f t="shared" si="3"/>
        <v>0</v>
      </c>
      <c r="U134" s="29"/>
      <c r="V134" s="29"/>
      <c r="W134" s="29"/>
      <c r="X134" s="29"/>
      <c r="Y134" s="29"/>
      <c r="Z134" s="29"/>
      <c r="AA134" s="29"/>
      <c r="AB134" s="29"/>
      <c r="AC134" s="29"/>
      <c r="AD134" s="29"/>
      <c r="AE134" s="29"/>
      <c r="AR134" s="155" t="s">
        <v>121</v>
      </c>
      <c r="AT134" s="155" t="s">
        <v>117</v>
      </c>
      <c r="AU134" s="155" t="s">
        <v>122</v>
      </c>
      <c r="AY134" s="14" t="s">
        <v>114</v>
      </c>
      <c r="BE134" s="156">
        <f t="shared" si="4"/>
        <v>0</v>
      </c>
      <c r="BF134" s="156">
        <f t="shared" si="5"/>
        <v>0</v>
      </c>
      <c r="BG134" s="156">
        <f t="shared" si="6"/>
        <v>0</v>
      </c>
      <c r="BH134" s="156">
        <f t="shared" si="7"/>
        <v>0</v>
      </c>
      <c r="BI134" s="156">
        <f t="shared" si="8"/>
        <v>0</v>
      </c>
      <c r="BJ134" s="14" t="s">
        <v>122</v>
      </c>
      <c r="BK134" s="156">
        <f t="shared" si="9"/>
        <v>0</v>
      </c>
      <c r="BL134" s="14" t="s">
        <v>121</v>
      </c>
      <c r="BM134" s="155" t="s">
        <v>141</v>
      </c>
    </row>
    <row r="135" spans="1:65" s="2" customFormat="1" ht="24.2" customHeight="1">
      <c r="A135" s="29"/>
      <c r="B135" s="142"/>
      <c r="C135" s="143" t="s">
        <v>142</v>
      </c>
      <c r="D135" s="143" t="s">
        <v>117</v>
      </c>
      <c r="E135" s="144" t="s">
        <v>143</v>
      </c>
      <c r="F135" s="145" t="s">
        <v>144</v>
      </c>
      <c r="G135" s="146" t="s">
        <v>120</v>
      </c>
      <c r="H135" s="147">
        <v>4.968</v>
      </c>
      <c r="I135" s="148"/>
      <c r="J135" s="149">
        <f t="shared" si="0"/>
        <v>0</v>
      </c>
      <c r="K135" s="150"/>
      <c r="L135" s="30"/>
      <c r="M135" s="151" t="s">
        <v>1</v>
      </c>
      <c r="N135" s="152" t="s">
        <v>39</v>
      </c>
      <c r="O135" s="58"/>
      <c r="P135" s="153">
        <f t="shared" si="1"/>
        <v>0</v>
      </c>
      <c r="Q135" s="153">
        <v>0</v>
      </c>
      <c r="R135" s="153">
        <f t="shared" si="2"/>
        <v>0</v>
      </c>
      <c r="S135" s="153">
        <v>0</v>
      </c>
      <c r="T135" s="154">
        <f t="shared" si="3"/>
        <v>0</v>
      </c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R135" s="155" t="s">
        <v>121</v>
      </c>
      <c r="AT135" s="155" t="s">
        <v>117</v>
      </c>
      <c r="AU135" s="155" t="s">
        <v>122</v>
      </c>
      <c r="AY135" s="14" t="s">
        <v>114</v>
      </c>
      <c r="BE135" s="156">
        <f t="shared" si="4"/>
        <v>0</v>
      </c>
      <c r="BF135" s="156">
        <f t="shared" si="5"/>
        <v>0</v>
      </c>
      <c r="BG135" s="156">
        <f t="shared" si="6"/>
        <v>0</v>
      </c>
      <c r="BH135" s="156">
        <f t="shared" si="7"/>
        <v>0</v>
      </c>
      <c r="BI135" s="156">
        <f t="shared" si="8"/>
        <v>0</v>
      </c>
      <c r="BJ135" s="14" t="s">
        <v>122</v>
      </c>
      <c r="BK135" s="156">
        <f t="shared" si="9"/>
        <v>0</v>
      </c>
      <c r="BL135" s="14" t="s">
        <v>121</v>
      </c>
      <c r="BM135" s="155" t="s">
        <v>145</v>
      </c>
    </row>
    <row r="136" spans="1:65" s="2" customFormat="1" ht="24.2" customHeight="1">
      <c r="A136" s="29"/>
      <c r="B136" s="142"/>
      <c r="C136" s="143" t="s">
        <v>146</v>
      </c>
      <c r="D136" s="143" t="s">
        <v>117</v>
      </c>
      <c r="E136" s="144" t="s">
        <v>147</v>
      </c>
      <c r="F136" s="145" t="s">
        <v>148</v>
      </c>
      <c r="G136" s="146" t="s">
        <v>120</v>
      </c>
      <c r="H136" s="147">
        <v>1.9870000000000001</v>
      </c>
      <c r="I136" s="148"/>
      <c r="J136" s="149">
        <f t="shared" si="0"/>
        <v>0</v>
      </c>
      <c r="K136" s="150"/>
      <c r="L136" s="30"/>
      <c r="M136" s="151" t="s">
        <v>1</v>
      </c>
      <c r="N136" s="152" t="s">
        <v>39</v>
      </c>
      <c r="O136" s="58"/>
      <c r="P136" s="153">
        <f t="shared" si="1"/>
        <v>0</v>
      </c>
      <c r="Q136" s="153">
        <v>0</v>
      </c>
      <c r="R136" s="153">
        <f t="shared" si="2"/>
        <v>0</v>
      </c>
      <c r="S136" s="153">
        <v>0</v>
      </c>
      <c r="T136" s="154">
        <f t="shared" si="3"/>
        <v>0</v>
      </c>
      <c r="U136" s="29"/>
      <c r="V136" s="29"/>
      <c r="W136" s="29"/>
      <c r="X136" s="29"/>
      <c r="Y136" s="29"/>
      <c r="Z136" s="29"/>
      <c r="AA136" s="29"/>
      <c r="AB136" s="29"/>
      <c r="AC136" s="29"/>
      <c r="AD136" s="29"/>
      <c r="AE136" s="29"/>
      <c r="AR136" s="155" t="s">
        <v>121</v>
      </c>
      <c r="AT136" s="155" t="s">
        <v>117</v>
      </c>
      <c r="AU136" s="155" t="s">
        <v>122</v>
      </c>
      <c r="AY136" s="14" t="s">
        <v>114</v>
      </c>
      <c r="BE136" s="156">
        <f t="shared" si="4"/>
        <v>0</v>
      </c>
      <c r="BF136" s="156">
        <f t="shared" si="5"/>
        <v>0</v>
      </c>
      <c r="BG136" s="156">
        <f t="shared" si="6"/>
        <v>0</v>
      </c>
      <c r="BH136" s="156">
        <f t="shared" si="7"/>
        <v>0</v>
      </c>
      <c r="BI136" s="156">
        <f t="shared" si="8"/>
        <v>0</v>
      </c>
      <c r="BJ136" s="14" t="s">
        <v>122</v>
      </c>
      <c r="BK136" s="156">
        <f t="shared" si="9"/>
        <v>0</v>
      </c>
      <c r="BL136" s="14" t="s">
        <v>121</v>
      </c>
      <c r="BM136" s="155" t="s">
        <v>149</v>
      </c>
    </row>
    <row r="137" spans="1:65" s="2" customFormat="1" ht="24.2" customHeight="1">
      <c r="A137" s="29"/>
      <c r="B137" s="142"/>
      <c r="C137" s="143" t="s">
        <v>115</v>
      </c>
      <c r="D137" s="143" t="s">
        <v>117</v>
      </c>
      <c r="E137" s="144" t="s">
        <v>150</v>
      </c>
      <c r="F137" s="145" t="s">
        <v>151</v>
      </c>
      <c r="G137" s="146" t="s">
        <v>120</v>
      </c>
      <c r="H137" s="147">
        <v>2.9809999999999999</v>
      </c>
      <c r="I137" s="148"/>
      <c r="J137" s="149">
        <f t="shared" si="0"/>
        <v>0</v>
      </c>
      <c r="K137" s="150"/>
      <c r="L137" s="30"/>
      <c r="M137" s="151" t="s">
        <v>1</v>
      </c>
      <c r="N137" s="152" t="s">
        <v>39</v>
      </c>
      <c r="O137" s="58"/>
      <c r="P137" s="153">
        <f t="shared" si="1"/>
        <v>0</v>
      </c>
      <c r="Q137" s="153">
        <v>0</v>
      </c>
      <c r="R137" s="153">
        <f t="shared" si="2"/>
        <v>0</v>
      </c>
      <c r="S137" s="153">
        <v>0</v>
      </c>
      <c r="T137" s="154">
        <f t="shared" si="3"/>
        <v>0</v>
      </c>
      <c r="U137" s="29"/>
      <c r="V137" s="29"/>
      <c r="W137" s="29"/>
      <c r="X137" s="29"/>
      <c r="Y137" s="29"/>
      <c r="Z137" s="29"/>
      <c r="AA137" s="29"/>
      <c r="AB137" s="29"/>
      <c r="AC137" s="29"/>
      <c r="AD137" s="29"/>
      <c r="AE137" s="29"/>
      <c r="AR137" s="155" t="s">
        <v>121</v>
      </c>
      <c r="AT137" s="155" t="s">
        <v>117</v>
      </c>
      <c r="AU137" s="155" t="s">
        <v>122</v>
      </c>
      <c r="AY137" s="14" t="s">
        <v>114</v>
      </c>
      <c r="BE137" s="156">
        <f t="shared" si="4"/>
        <v>0</v>
      </c>
      <c r="BF137" s="156">
        <f t="shared" si="5"/>
        <v>0</v>
      </c>
      <c r="BG137" s="156">
        <f t="shared" si="6"/>
        <v>0</v>
      </c>
      <c r="BH137" s="156">
        <f t="shared" si="7"/>
        <v>0</v>
      </c>
      <c r="BI137" s="156">
        <f t="shared" si="8"/>
        <v>0</v>
      </c>
      <c r="BJ137" s="14" t="s">
        <v>122</v>
      </c>
      <c r="BK137" s="156">
        <f t="shared" si="9"/>
        <v>0</v>
      </c>
      <c r="BL137" s="14" t="s">
        <v>121</v>
      </c>
      <c r="BM137" s="155" t="s">
        <v>152</v>
      </c>
    </row>
    <row r="138" spans="1:65" s="12" customFormat="1" ht="25.9" customHeight="1">
      <c r="B138" s="129"/>
      <c r="D138" s="130" t="s">
        <v>72</v>
      </c>
      <c r="E138" s="131" t="s">
        <v>153</v>
      </c>
      <c r="F138" s="131" t="s">
        <v>154</v>
      </c>
      <c r="I138" s="132"/>
      <c r="J138" s="133">
        <f>BK138</f>
        <v>0</v>
      </c>
      <c r="L138" s="129"/>
      <c r="M138" s="134"/>
      <c r="N138" s="135"/>
      <c r="O138" s="135"/>
      <c r="P138" s="136">
        <f>P139+P142+P146+P160+P166</f>
        <v>0</v>
      </c>
      <c r="Q138" s="135"/>
      <c r="R138" s="136">
        <f>R139+R142+R146+R160+R166</f>
        <v>40.245733324</v>
      </c>
      <c r="S138" s="135"/>
      <c r="T138" s="137">
        <f>T139+T142+T146+T160+T166</f>
        <v>9.9361293599999989</v>
      </c>
      <c r="AR138" s="130" t="s">
        <v>122</v>
      </c>
      <c r="AT138" s="138" t="s">
        <v>72</v>
      </c>
      <c r="AU138" s="138" t="s">
        <v>73</v>
      </c>
      <c r="AY138" s="130" t="s">
        <v>114</v>
      </c>
      <c r="BK138" s="139">
        <f>BK139+BK142+BK146+BK160+BK166</f>
        <v>0</v>
      </c>
    </row>
    <row r="139" spans="1:65" s="12" customFormat="1" ht="22.9" customHeight="1">
      <c r="B139" s="129"/>
      <c r="D139" s="130" t="s">
        <v>72</v>
      </c>
      <c r="E139" s="140" t="s">
        <v>155</v>
      </c>
      <c r="F139" s="140" t="s">
        <v>156</v>
      </c>
      <c r="I139" s="132"/>
      <c r="J139" s="141">
        <f>BK139</f>
        <v>0</v>
      </c>
      <c r="L139" s="129"/>
      <c r="M139" s="134"/>
      <c r="N139" s="135"/>
      <c r="O139" s="135"/>
      <c r="P139" s="136">
        <f>SUM(P140:P141)</f>
        <v>0</v>
      </c>
      <c r="Q139" s="135"/>
      <c r="R139" s="136">
        <f>SUM(R140:R141)</f>
        <v>1.1144099999999999</v>
      </c>
      <c r="S139" s="135"/>
      <c r="T139" s="137">
        <f>SUM(T140:T141)</f>
        <v>0</v>
      </c>
      <c r="AR139" s="130" t="s">
        <v>122</v>
      </c>
      <c r="AT139" s="138" t="s">
        <v>72</v>
      </c>
      <c r="AU139" s="138" t="s">
        <v>78</v>
      </c>
      <c r="AY139" s="130" t="s">
        <v>114</v>
      </c>
      <c r="BK139" s="139">
        <f>SUM(BK140:BK141)</f>
        <v>0</v>
      </c>
    </row>
    <row r="140" spans="1:65" s="2" customFormat="1" ht="16.5" customHeight="1">
      <c r="A140" s="29"/>
      <c r="B140" s="142"/>
      <c r="C140" s="143" t="s">
        <v>157</v>
      </c>
      <c r="D140" s="143" t="s">
        <v>117</v>
      </c>
      <c r="E140" s="144" t="s">
        <v>158</v>
      </c>
      <c r="F140" s="145" t="s">
        <v>159</v>
      </c>
      <c r="G140" s="146" t="s">
        <v>160</v>
      </c>
      <c r="H140" s="147">
        <v>1842</v>
      </c>
      <c r="I140" s="148"/>
      <c r="J140" s="149">
        <f>ROUND(I140*H140,2)</f>
        <v>0</v>
      </c>
      <c r="K140" s="150"/>
      <c r="L140" s="30"/>
      <c r="M140" s="151" t="s">
        <v>1</v>
      </c>
      <c r="N140" s="152" t="s">
        <v>39</v>
      </c>
      <c r="O140" s="58"/>
      <c r="P140" s="153">
        <f>O140*H140</f>
        <v>0</v>
      </c>
      <c r="Q140" s="153">
        <v>6.0499999999999996E-4</v>
      </c>
      <c r="R140" s="153">
        <f>Q140*H140</f>
        <v>1.1144099999999999</v>
      </c>
      <c r="S140" s="153">
        <v>0</v>
      </c>
      <c r="T140" s="154">
        <f>S140*H140</f>
        <v>0</v>
      </c>
      <c r="U140" s="29"/>
      <c r="V140" s="29"/>
      <c r="W140" s="29"/>
      <c r="X140" s="29"/>
      <c r="Y140" s="29"/>
      <c r="Z140" s="29"/>
      <c r="AA140" s="29"/>
      <c r="AB140" s="29"/>
      <c r="AC140" s="29"/>
      <c r="AD140" s="29"/>
      <c r="AE140" s="29"/>
      <c r="AR140" s="155" t="s">
        <v>161</v>
      </c>
      <c r="AT140" s="155" t="s">
        <v>117</v>
      </c>
      <c r="AU140" s="155" t="s">
        <v>122</v>
      </c>
      <c r="AY140" s="14" t="s">
        <v>114</v>
      </c>
      <c r="BE140" s="156">
        <f>IF(N140="základná",J140,0)</f>
        <v>0</v>
      </c>
      <c r="BF140" s="156">
        <f>IF(N140="znížená",J140,0)</f>
        <v>0</v>
      </c>
      <c r="BG140" s="156">
        <f>IF(N140="zákl. prenesená",J140,0)</f>
        <v>0</v>
      </c>
      <c r="BH140" s="156">
        <f>IF(N140="zníž. prenesená",J140,0)</f>
        <v>0</v>
      </c>
      <c r="BI140" s="156">
        <f>IF(N140="nulová",J140,0)</f>
        <v>0</v>
      </c>
      <c r="BJ140" s="14" t="s">
        <v>122</v>
      </c>
      <c r="BK140" s="156">
        <f>ROUND(I140*H140,2)</f>
        <v>0</v>
      </c>
      <c r="BL140" s="14" t="s">
        <v>161</v>
      </c>
      <c r="BM140" s="155" t="s">
        <v>162</v>
      </c>
    </row>
    <row r="141" spans="1:65" s="2" customFormat="1" ht="24.2" customHeight="1">
      <c r="A141" s="29"/>
      <c r="B141" s="142"/>
      <c r="C141" s="143" t="s">
        <v>163</v>
      </c>
      <c r="D141" s="143" t="s">
        <v>117</v>
      </c>
      <c r="E141" s="144" t="s">
        <v>164</v>
      </c>
      <c r="F141" s="145" t="s">
        <v>165</v>
      </c>
      <c r="G141" s="146" t="s">
        <v>166</v>
      </c>
      <c r="H141" s="157"/>
      <c r="I141" s="148"/>
      <c r="J141" s="149">
        <f>ROUND(I141*H141,2)</f>
        <v>0</v>
      </c>
      <c r="K141" s="150"/>
      <c r="L141" s="30"/>
      <c r="M141" s="151" t="s">
        <v>1</v>
      </c>
      <c r="N141" s="152" t="s">
        <v>39</v>
      </c>
      <c r="O141" s="58"/>
      <c r="P141" s="153">
        <f>O141*H141</f>
        <v>0</v>
      </c>
      <c r="Q141" s="153">
        <v>0</v>
      </c>
      <c r="R141" s="153">
        <f>Q141*H141</f>
        <v>0</v>
      </c>
      <c r="S141" s="153">
        <v>0</v>
      </c>
      <c r="T141" s="154">
        <f>S141*H141</f>
        <v>0</v>
      </c>
      <c r="U141" s="29"/>
      <c r="V141" s="29"/>
      <c r="W141" s="29"/>
      <c r="X141" s="29"/>
      <c r="Y141" s="29"/>
      <c r="Z141" s="29"/>
      <c r="AA141" s="29"/>
      <c r="AB141" s="29"/>
      <c r="AC141" s="29"/>
      <c r="AD141" s="29"/>
      <c r="AE141" s="29"/>
      <c r="AR141" s="155" t="s">
        <v>161</v>
      </c>
      <c r="AT141" s="155" t="s">
        <v>117</v>
      </c>
      <c r="AU141" s="155" t="s">
        <v>122</v>
      </c>
      <c r="AY141" s="14" t="s">
        <v>114</v>
      </c>
      <c r="BE141" s="156">
        <f>IF(N141="základná",J141,0)</f>
        <v>0</v>
      </c>
      <c r="BF141" s="156">
        <f>IF(N141="znížená",J141,0)</f>
        <v>0</v>
      </c>
      <c r="BG141" s="156">
        <f>IF(N141="zákl. prenesená",J141,0)</f>
        <v>0</v>
      </c>
      <c r="BH141" s="156">
        <f>IF(N141="zníž. prenesená",J141,0)</f>
        <v>0</v>
      </c>
      <c r="BI141" s="156">
        <f>IF(N141="nulová",J141,0)</f>
        <v>0</v>
      </c>
      <c r="BJ141" s="14" t="s">
        <v>122</v>
      </c>
      <c r="BK141" s="156">
        <f>ROUND(I141*H141,2)</f>
        <v>0</v>
      </c>
      <c r="BL141" s="14" t="s">
        <v>161</v>
      </c>
      <c r="BM141" s="155" t="s">
        <v>167</v>
      </c>
    </row>
    <row r="142" spans="1:65" s="12" customFormat="1" ht="22.9" customHeight="1">
      <c r="B142" s="129"/>
      <c r="D142" s="130" t="s">
        <v>72</v>
      </c>
      <c r="E142" s="140" t="s">
        <v>168</v>
      </c>
      <c r="F142" s="140" t="s">
        <v>169</v>
      </c>
      <c r="I142" s="132"/>
      <c r="J142" s="141">
        <f>BK142</f>
        <v>0</v>
      </c>
      <c r="L142" s="129"/>
      <c r="M142" s="134"/>
      <c r="N142" s="135"/>
      <c r="O142" s="135"/>
      <c r="P142" s="136">
        <f>SUM(P143:P145)</f>
        <v>0</v>
      </c>
      <c r="Q142" s="135"/>
      <c r="R142" s="136">
        <f>SUM(R143:R145)</f>
        <v>5.8113239999999999</v>
      </c>
      <c r="S142" s="135"/>
      <c r="T142" s="137">
        <f>SUM(T143:T145)</f>
        <v>0</v>
      </c>
      <c r="AR142" s="130" t="s">
        <v>122</v>
      </c>
      <c r="AT142" s="138" t="s">
        <v>72</v>
      </c>
      <c r="AU142" s="138" t="s">
        <v>78</v>
      </c>
      <c r="AY142" s="130" t="s">
        <v>114</v>
      </c>
      <c r="BK142" s="139">
        <f>SUM(BK143:BK145)</f>
        <v>0</v>
      </c>
    </row>
    <row r="143" spans="1:65" s="2" customFormat="1" ht="21.75" customHeight="1">
      <c r="A143" s="29"/>
      <c r="B143" s="142"/>
      <c r="C143" s="143" t="s">
        <v>170</v>
      </c>
      <c r="D143" s="143" t="s">
        <v>117</v>
      </c>
      <c r="E143" s="144" t="s">
        <v>171</v>
      </c>
      <c r="F143" s="145" t="s">
        <v>172</v>
      </c>
      <c r="G143" s="146" t="s">
        <v>173</v>
      </c>
      <c r="H143" s="147">
        <v>357.84</v>
      </c>
      <c r="I143" s="148"/>
      <c r="J143" s="149">
        <f>ROUND(I143*H143,2)</f>
        <v>0</v>
      </c>
      <c r="K143" s="150"/>
      <c r="L143" s="30"/>
      <c r="M143" s="151" t="s">
        <v>1</v>
      </c>
      <c r="N143" s="152" t="s">
        <v>39</v>
      </c>
      <c r="O143" s="58"/>
      <c r="P143" s="153">
        <f>O143*H143</f>
        <v>0</v>
      </c>
      <c r="Q143" s="153">
        <v>4.0000000000000001E-3</v>
      </c>
      <c r="R143" s="153">
        <f>Q143*H143</f>
        <v>1.43136</v>
      </c>
      <c r="S143" s="153">
        <v>0</v>
      </c>
      <c r="T143" s="154">
        <f>S143*H143</f>
        <v>0</v>
      </c>
      <c r="U143" s="29"/>
      <c r="V143" s="29"/>
      <c r="W143" s="29"/>
      <c r="X143" s="29"/>
      <c r="Y143" s="29"/>
      <c r="Z143" s="29"/>
      <c r="AA143" s="29"/>
      <c r="AB143" s="29"/>
      <c r="AC143" s="29"/>
      <c r="AD143" s="29"/>
      <c r="AE143" s="29"/>
      <c r="AR143" s="155" t="s">
        <v>161</v>
      </c>
      <c r="AT143" s="155" t="s">
        <v>117</v>
      </c>
      <c r="AU143" s="155" t="s">
        <v>122</v>
      </c>
      <c r="AY143" s="14" t="s">
        <v>114</v>
      </c>
      <c r="BE143" s="156">
        <f>IF(N143="základná",J143,0)</f>
        <v>0</v>
      </c>
      <c r="BF143" s="156">
        <f>IF(N143="znížená",J143,0)</f>
        <v>0</v>
      </c>
      <c r="BG143" s="156">
        <f>IF(N143="zákl. prenesená",J143,0)</f>
        <v>0</v>
      </c>
      <c r="BH143" s="156">
        <f>IF(N143="zníž. prenesená",J143,0)</f>
        <v>0</v>
      </c>
      <c r="BI143" s="156">
        <f>IF(N143="nulová",J143,0)</f>
        <v>0</v>
      </c>
      <c r="BJ143" s="14" t="s">
        <v>122</v>
      </c>
      <c r="BK143" s="156">
        <f>ROUND(I143*H143,2)</f>
        <v>0</v>
      </c>
      <c r="BL143" s="14" t="s">
        <v>161</v>
      </c>
      <c r="BM143" s="155" t="s">
        <v>174</v>
      </c>
    </row>
    <row r="144" spans="1:65" s="2" customFormat="1" ht="16.5" customHeight="1">
      <c r="A144" s="29"/>
      <c r="B144" s="142"/>
      <c r="C144" s="158" t="s">
        <v>175</v>
      </c>
      <c r="D144" s="158" t="s">
        <v>176</v>
      </c>
      <c r="E144" s="159" t="s">
        <v>177</v>
      </c>
      <c r="F144" s="160" t="s">
        <v>178</v>
      </c>
      <c r="G144" s="161" t="s">
        <v>173</v>
      </c>
      <c r="H144" s="162">
        <v>364.99700000000001</v>
      </c>
      <c r="I144" s="163"/>
      <c r="J144" s="164">
        <f>ROUND(I144*H144,2)</f>
        <v>0</v>
      </c>
      <c r="K144" s="165"/>
      <c r="L144" s="166"/>
      <c r="M144" s="167" t="s">
        <v>1</v>
      </c>
      <c r="N144" s="168" t="s">
        <v>39</v>
      </c>
      <c r="O144" s="58"/>
      <c r="P144" s="153">
        <f>O144*H144</f>
        <v>0</v>
      </c>
      <c r="Q144" s="153">
        <v>1.2E-2</v>
      </c>
      <c r="R144" s="153">
        <f>Q144*H144</f>
        <v>4.3799640000000002</v>
      </c>
      <c r="S144" s="153">
        <v>0</v>
      </c>
      <c r="T144" s="154">
        <f>S144*H144</f>
        <v>0</v>
      </c>
      <c r="U144" s="29"/>
      <c r="V144" s="29"/>
      <c r="W144" s="29"/>
      <c r="X144" s="29"/>
      <c r="Y144" s="29"/>
      <c r="Z144" s="29"/>
      <c r="AA144" s="29"/>
      <c r="AB144" s="29"/>
      <c r="AC144" s="29"/>
      <c r="AD144" s="29"/>
      <c r="AE144" s="29"/>
      <c r="AR144" s="155" t="s">
        <v>179</v>
      </c>
      <c r="AT144" s="155" t="s">
        <v>176</v>
      </c>
      <c r="AU144" s="155" t="s">
        <v>122</v>
      </c>
      <c r="AY144" s="14" t="s">
        <v>114</v>
      </c>
      <c r="BE144" s="156">
        <f>IF(N144="základná",J144,0)</f>
        <v>0</v>
      </c>
      <c r="BF144" s="156">
        <f>IF(N144="znížená",J144,0)</f>
        <v>0</v>
      </c>
      <c r="BG144" s="156">
        <f>IF(N144="zákl. prenesená",J144,0)</f>
        <v>0</v>
      </c>
      <c r="BH144" s="156">
        <f>IF(N144="zníž. prenesená",J144,0)</f>
        <v>0</v>
      </c>
      <c r="BI144" s="156">
        <f>IF(N144="nulová",J144,0)</f>
        <v>0</v>
      </c>
      <c r="BJ144" s="14" t="s">
        <v>122</v>
      </c>
      <c r="BK144" s="156">
        <f>ROUND(I144*H144,2)</f>
        <v>0</v>
      </c>
      <c r="BL144" s="14" t="s">
        <v>161</v>
      </c>
      <c r="BM144" s="155" t="s">
        <v>180</v>
      </c>
    </row>
    <row r="145" spans="1:65" s="2" customFormat="1" ht="24.2" customHeight="1">
      <c r="A145" s="29"/>
      <c r="B145" s="142"/>
      <c r="C145" s="143" t="s">
        <v>181</v>
      </c>
      <c r="D145" s="143" t="s">
        <v>117</v>
      </c>
      <c r="E145" s="144" t="s">
        <v>182</v>
      </c>
      <c r="F145" s="145" t="s">
        <v>183</v>
      </c>
      <c r="G145" s="146" t="s">
        <v>166</v>
      </c>
      <c r="H145" s="157"/>
      <c r="I145" s="148"/>
      <c r="J145" s="149">
        <f>ROUND(I145*H145,2)</f>
        <v>0</v>
      </c>
      <c r="K145" s="150"/>
      <c r="L145" s="30"/>
      <c r="M145" s="151" t="s">
        <v>1</v>
      </c>
      <c r="N145" s="152" t="s">
        <v>39</v>
      </c>
      <c r="O145" s="58"/>
      <c r="P145" s="153">
        <f>O145*H145</f>
        <v>0</v>
      </c>
      <c r="Q145" s="153">
        <v>0</v>
      </c>
      <c r="R145" s="153">
        <f>Q145*H145</f>
        <v>0</v>
      </c>
      <c r="S145" s="153">
        <v>0</v>
      </c>
      <c r="T145" s="154">
        <f>S145*H145</f>
        <v>0</v>
      </c>
      <c r="U145" s="29"/>
      <c r="V145" s="29"/>
      <c r="W145" s="29"/>
      <c r="X145" s="29"/>
      <c r="Y145" s="29"/>
      <c r="Z145" s="29"/>
      <c r="AA145" s="29"/>
      <c r="AB145" s="29"/>
      <c r="AC145" s="29"/>
      <c r="AD145" s="29"/>
      <c r="AE145" s="29"/>
      <c r="AR145" s="155" t="s">
        <v>161</v>
      </c>
      <c r="AT145" s="155" t="s">
        <v>117</v>
      </c>
      <c r="AU145" s="155" t="s">
        <v>122</v>
      </c>
      <c r="AY145" s="14" t="s">
        <v>114</v>
      </c>
      <c r="BE145" s="156">
        <f>IF(N145="základná",J145,0)</f>
        <v>0</v>
      </c>
      <c r="BF145" s="156">
        <f>IF(N145="znížená",J145,0)</f>
        <v>0</v>
      </c>
      <c r="BG145" s="156">
        <f>IF(N145="zákl. prenesená",J145,0)</f>
        <v>0</v>
      </c>
      <c r="BH145" s="156">
        <f>IF(N145="zníž. prenesená",J145,0)</f>
        <v>0</v>
      </c>
      <c r="BI145" s="156">
        <f>IF(N145="nulová",J145,0)</f>
        <v>0</v>
      </c>
      <c r="BJ145" s="14" t="s">
        <v>122</v>
      </c>
      <c r="BK145" s="156">
        <f>ROUND(I145*H145,2)</f>
        <v>0</v>
      </c>
      <c r="BL145" s="14" t="s">
        <v>161</v>
      </c>
      <c r="BM145" s="155" t="s">
        <v>184</v>
      </c>
    </row>
    <row r="146" spans="1:65" s="12" customFormat="1" ht="22.9" customHeight="1">
      <c r="B146" s="129"/>
      <c r="D146" s="130" t="s">
        <v>72</v>
      </c>
      <c r="E146" s="140" t="s">
        <v>185</v>
      </c>
      <c r="F146" s="140" t="s">
        <v>186</v>
      </c>
      <c r="I146" s="132"/>
      <c r="J146" s="141">
        <f>BK146</f>
        <v>0</v>
      </c>
      <c r="L146" s="129"/>
      <c r="M146" s="134"/>
      <c r="N146" s="135"/>
      <c r="O146" s="135"/>
      <c r="P146" s="136">
        <f>SUM(P147:P159)</f>
        <v>0</v>
      </c>
      <c r="Q146" s="135"/>
      <c r="R146" s="136">
        <f>SUM(R147:R159)</f>
        <v>7.2427983239999998</v>
      </c>
      <c r="S146" s="135"/>
      <c r="T146" s="137">
        <f>SUM(T147:T159)</f>
        <v>8.4961293599999994</v>
      </c>
      <c r="AR146" s="130" t="s">
        <v>122</v>
      </c>
      <c r="AT146" s="138" t="s">
        <v>72</v>
      </c>
      <c r="AU146" s="138" t="s">
        <v>78</v>
      </c>
      <c r="AY146" s="130" t="s">
        <v>114</v>
      </c>
      <c r="BK146" s="139">
        <f>SUM(BK147:BK159)</f>
        <v>0</v>
      </c>
    </row>
    <row r="147" spans="1:65" s="2" customFormat="1" ht="24.2" customHeight="1">
      <c r="A147" s="29"/>
      <c r="B147" s="142"/>
      <c r="C147" s="143" t="s">
        <v>187</v>
      </c>
      <c r="D147" s="143" t="s">
        <v>117</v>
      </c>
      <c r="E147" s="144" t="s">
        <v>188</v>
      </c>
      <c r="F147" s="145" t="s">
        <v>189</v>
      </c>
      <c r="G147" s="146" t="s">
        <v>160</v>
      </c>
      <c r="H147" s="147">
        <v>142</v>
      </c>
      <c r="I147" s="148"/>
      <c r="J147" s="149">
        <f t="shared" ref="J147:J159" si="10">ROUND(I147*H147,2)</f>
        <v>0</v>
      </c>
      <c r="K147" s="150"/>
      <c r="L147" s="30"/>
      <c r="M147" s="151" t="s">
        <v>1</v>
      </c>
      <c r="N147" s="152" t="s">
        <v>39</v>
      </c>
      <c r="O147" s="58"/>
      <c r="P147" s="153">
        <f t="shared" ref="P147:P159" si="11">O147*H147</f>
        <v>0</v>
      </c>
      <c r="Q147" s="153">
        <v>1.2E-4</v>
      </c>
      <c r="R147" s="153">
        <f t="shared" ref="R147:R159" si="12">Q147*H147</f>
        <v>1.704E-2</v>
      </c>
      <c r="S147" s="153">
        <v>0</v>
      </c>
      <c r="T147" s="154">
        <f t="shared" ref="T147:T159" si="13">S147*H147</f>
        <v>0</v>
      </c>
      <c r="U147" s="29"/>
      <c r="V147" s="29"/>
      <c r="W147" s="29"/>
      <c r="X147" s="29"/>
      <c r="Y147" s="29"/>
      <c r="Z147" s="29"/>
      <c r="AA147" s="29"/>
      <c r="AB147" s="29"/>
      <c r="AC147" s="29"/>
      <c r="AD147" s="29"/>
      <c r="AE147" s="29"/>
      <c r="AR147" s="155" t="s">
        <v>161</v>
      </c>
      <c r="AT147" s="155" t="s">
        <v>117</v>
      </c>
      <c r="AU147" s="155" t="s">
        <v>122</v>
      </c>
      <c r="AY147" s="14" t="s">
        <v>114</v>
      </c>
      <c r="BE147" s="156">
        <f t="shared" ref="BE147:BE159" si="14">IF(N147="základná",J147,0)</f>
        <v>0</v>
      </c>
      <c r="BF147" s="156">
        <f t="shared" ref="BF147:BF159" si="15">IF(N147="znížená",J147,0)</f>
        <v>0</v>
      </c>
      <c r="BG147" s="156">
        <f t="shared" ref="BG147:BG159" si="16">IF(N147="zákl. prenesená",J147,0)</f>
        <v>0</v>
      </c>
      <c r="BH147" s="156">
        <f t="shared" ref="BH147:BH159" si="17">IF(N147="zníž. prenesená",J147,0)</f>
        <v>0</v>
      </c>
      <c r="BI147" s="156">
        <f t="shared" ref="BI147:BI159" si="18">IF(N147="nulová",J147,0)</f>
        <v>0</v>
      </c>
      <c r="BJ147" s="14" t="s">
        <v>122</v>
      </c>
      <c r="BK147" s="156">
        <f t="shared" ref="BK147:BK159" si="19">ROUND(I147*H147,2)</f>
        <v>0</v>
      </c>
      <c r="BL147" s="14" t="s">
        <v>161</v>
      </c>
      <c r="BM147" s="155" t="s">
        <v>190</v>
      </c>
    </row>
    <row r="148" spans="1:65" s="2" customFormat="1" ht="21.75" customHeight="1">
      <c r="A148" s="29"/>
      <c r="B148" s="142"/>
      <c r="C148" s="158" t="s">
        <v>161</v>
      </c>
      <c r="D148" s="158" t="s">
        <v>176</v>
      </c>
      <c r="E148" s="159" t="s">
        <v>191</v>
      </c>
      <c r="F148" s="160" t="s">
        <v>192</v>
      </c>
      <c r="G148" s="161" t="s">
        <v>173</v>
      </c>
      <c r="H148" s="162">
        <v>142</v>
      </c>
      <c r="I148" s="163"/>
      <c r="J148" s="164">
        <f t="shared" si="10"/>
        <v>0</v>
      </c>
      <c r="K148" s="165"/>
      <c r="L148" s="166"/>
      <c r="M148" s="167" t="s">
        <v>1</v>
      </c>
      <c r="N148" s="168" t="s">
        <v>39</v>
      </c>
      <c r="O148" s="58"/>
      <c r="P148" s="153">
        <f t="shared" si="11"/>
        <v>0</v>
      </c>
      <c r="Q148" s="153">
        <v>7.26E-3</v>
      </c>
      <c r="R148" s="153">
        <f t="shared" si="12"/>
        <v>1.0309200000000001</v>
      </c>
      <c r="S148" s="153">
        <v>0</v>
      </c>
      <c r="T148" s="154">
        <f t="shared" si="13"/>
        <v>0</v>
      </c>
      <c r="U148" s="29"/>
      <c r="V148" s="29"/>
      <c r="W148" s="29"/>
      <c r="X148" s="29"/>
      <c r="Y148" s="29"/>
      <c r="Z148" s="29"/>
      <c r="AA148" s="29"/>
      <c r="AB148" s="29"/>
      <c r="AC148" s="29"/>
      <c r="AD148" s="29"/>
      <c r="AE148" s="29"/>
      <c r="AR148" s="155" t="s">
        <v>179</v>
      </c>
      <c r="AT148" s="155" t="s">
        <v>176</v>
      </c>
      <c r="AU148" s="155" t="s">
        <v>122</v>
      </c>
      <c r="AY148" s="14" t="s">
        <v>114</v>
      </c>
      <c r="BE148" s="156">
        <f t="shared" si="14"/>
        <v>0</v>
      </c>
      <c r="BF148" s="156">
        <f t="shared" si="15"/>
        <v>0</v>
      </c>
      <c r="BG148" s="156">
        <f t="shared" si="16"/>
        <v>0</v>
      </c>
      <c r="BH148" s="156">
        <f t="shared" si="17"/>
        <v>0</v>
      </c>
      <c r="BI148" s="156">
        <f t="shared" si="18"/>
        <v>0</v>
      </c>
      <c r="BJ148" s="14" t="s">
        <v>122</v>
      </c>
      <c r="BK148" s="156">
        <f t="shared" si="19"/>
        <v>0</v>
      </c>
      <c r="BL148" s="14" t="s">
        <v>161</v>
      </c>
      <c r="BM148" s="155" t="s">
        <v>193</v>
      </c>
    </row>
    <row r="149" spans="1:65" s="2" customFormat="1" ht="33" customHeight="1">
      <c r="A149" s="29"/>
      <c r="B149" s="142"/>
      <c r="C149" s="143" t="s">
        <v>194</v>
      </c>
      <c r="D149" s="143" t="s">
        <v>117</v>
      </c>
      <c r="E149" s="144" t="s">
        <v>195</v>
      </c>
      <c r="F149" s="145" t="s">
        <v>196</v>
      </c>
      <c r="G149" s="146" t="s">
        <v>197</v>
      </c>
      <c r="H149" s="147">
        <v>240</v>
      </c>
      <c r="I149" s="148"/>
      <c r="J149" s="149">
        <f t="shared" si="10"/>
        <v>0</v>
      </c>
      <c r="K149" s="150"/>
      <c r="L149" s="30"/>
      <c r="M149" s="151" t="s">
        <v>1</v>
      </c>
      <c r="N149" s="152" t="s">
        <v>39</v>
      </c>
      <c r="O149" s="58"/>
      <c r="P149" s="153">
        <f t="shared" si="11"/>
        <v>0</v>
      </c>
      <c r="Q149" s="153">
        <v>0</v>
      </c>
      <c r="R149" s="153">
        <f t="shared" si="12"/>
        <v>0</v>
      </c>
      <c r="S149" s="153">
        <v>0.02</v>
      </c>
      <c r="T149" s="154">
        <f t="shared" si="13"/>
        <v>4.8</v>
      </c>
      <c r="U149" s="29"/>
      <c r="V149" s="29"/>
      <c r="W149" s="29"/>
      <c r="X149" s="29"/>
      <c r="Y149" s="29"/>
      <c r="Z149" s="29"/>
      <c r="AA149" s="29"/>
      <c r="AB149" s="29"/>
      <c r="AC149" s="29"/>
      <c r="AD149" s="29"/>
      <c r="AE149" s="29"/>
      <c r="AR149" s="155" t="s">
        <v>161</v>
      </c>
      <c r="AT149" s="155" t="s">
        <v>117</v>
      </c>
      <c r="AU149" s="155" t="s">
        <v>122</v>
      </c>
      <c r="AY149" s="14" t="s">
        <v>114</v>
      </c>
      <c r="BE149" s="156">
        <f t="shared" si="14"/>
        <v>0</v>
      </c>
      <c r="BF149" s="156">
        <f t="shared" si="15"/>
        <v>0</v>
      </c>
      <c r="BG149" s="156">
        <f t="shared" si="16"/>
        <v>0</v>
      </c>
      <c r="BH149" s="156">
        <f t="shared" si="17"/>
        <v>0</v>
      </c>
      <c r="BI149" s="156">
        <f t="shared" si="18"/>
        <v>0</v>
      </c>
      <c r="BJ149" s="14" t="s">
        <v>122</v>
      </c>
      <c r="BK149" s="156">
        <f t="shared" si="19"/>
        <v>0</v>
      </c>
      <c r="BL149" s="14" t="s">
        <v>161</v>
      </c>
      <c r="BM149" s="155" t="s">
        <v>198</v>
      </c>
    </row>
    <row r="150" spans="1:65" s="2" customFormat="1" ht="24.2" customHeight="1">
      <c r="A150" s="29"/>
      <c r="B150" s="142"/>
      <c r="C150" s="143" t="s">
        <v>199</v>
      </c>
      <c r="D150" s="143" t="s">
        <v>117</v>
      </c>
      <c r="E150" s="144" t="s">
        <v>200</v>
      </c>
      <c r="F150" s="145" t="s">
        <v>201</v>
      </c>
      <c r="G150" s="146" t="s">
        <v>173</v>
      </c>
      <c r="H150" s="147">
        <v>411.51600000000002</v>
      </c>
      <c r="I150" s="148"/>
      <c r="J150" s="149">
        <f t="shared" si="10"/>
        <v>0</v>
      </c>
      <c r="K150" s="150"/>
      <c r="L150" s="30"/>
      <c r="M150" s="151" t="s">
        <v>1</v>
      </c>
      <c r="N150" s="152" t="s">
        <v>39</v>
      </c>
      <c r="O150" s="58"/>
      <c r="P150" s="153">
        <f t="shared" si="11"/>
        <v>0</v>
      </c>
      <c r="Q150" s="153">
        <v>9.7389999999999994E-3</v>
      </c>
      <c r="R150" s="153">
        <f t="shared" si="12"/>
        <v>4.0077543239999995</v>
      </c>
      <c r="S150" s="153">
        <v>0</v>
      </c>
      <c r="T150" s="154">
        <f t="shared" si="13"/>
        <v>0</v>
      </c>
      <c r="U150" s="29"/>
      <c r="V150" s="29"/>
      <c r="W150" s="29"/>
      <c r="X150" s="29"/>
      <c r="Y150" s="29"/>
      <c r="Z150" s="29"/>
      <c r="AA150" s="29"/>
      <c r="AB150" s="29"/>
      <c r="AC150" s="29"/>
      <c r="AD150" s="29"/>
      <c r="AE150" s="29"/>
      <c r="AR150" s="155" t="s">
        <v>161</v>
      </c>
      <c r="AT150" s="155" t="s">
        <v>117</v>
      </c>
      <c r="AU150" s="155" t="s">
        <v>122</v>
      </c>
      <c r="AY150" s="14" t="s">
        <v>114</v>
      </c>
      <c r="BE150" s="156">
        <f t="shared" si="14"/>
        <v>0</v>
      </c>
      <c r="BF150" s="156">
        <f t="shared" si="15"/>
        <v>0</v>
      </c>
      <c r="BG150" s="156">
        <f t="shared" si="16"/>
        <v>0</v>
      </c>
      <c r="BH150" s="156">
        <f t="shared" si="17"/>
        <v>0</v>
      </c>
      <c r="BI150" s="156">
        <f t="shared" si="18"/>
        <v>0</v>
      </c>
      <c r="BJ150" s="14" t="s">
        <v>122</v>
      </c>
      <c r="BK150" s="156">
        <f t="shared" si="19"/>
        <v>0</v>
      </c>
      <c r="BL150" s="14" t="s">
        <v>161</v>
      </c>
      <c r="BM150" s="155" t="s">
        <v>202</v>
      </c>
    </row>
    <row r="151" spans="1:65" s="2" customFormat="1" ht="24.2" customHeight="1">
      <c r="A151" s="29"/>
      <c r="B151" s="142"/>
      <c r="C151" s="143" t="s">
        <v>203</v>
      </c>
      <c r="D151" s="143" t="s">
        <v>117</v>
      </c>
      <c r="E151" s="144" t="s">
        <v>204</v>
      </c>
      <c r="F151" s="145" t="s">
        <v>205</v>
      </c>
      <c r="G151" s="146" t="s">
        <v>173</v>
      </c>
      <c r="H151" s="147">
        <v>284</v>
      </c>
      <c r="I151" s="148"/>
      <c r="J151" s="149">
        <f t="shared" si="10"/>
        <v>0</v>
      </c>
      <c r="K151" s="150"/>
      <c r="L151" s="30"/>
      <c r="M151" s="151" t="s">
        <v>1</v>
      </c>
      <c r="N151" s="152" t="s">
        <v>39</v>
      </c>
      <c r="O151" s="58"/>
      <c r="P151" s="153">
        <f t="shared" si="11"/>
        <v>0</v>
      </c>
      <c r="Q151" s="153">
        <v>3.01E-4</v>
      </c>
      <c r="R151" s="153">
        <f t="shared" si="12"/>
        <v>8.5484000000000004E-2</v>
      </c>
      <c r="S151" s="153">
        <v>0</v>
      </c>
      <c r="T151" s="154">
        <f t="shared" si="13"/>
        <v>0</v>
      </c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R151" s="155" t="s">
        <v>161</v>
      </c>
      <c r="AT151" s="155" t="s">
        <v>117</v>
      </c>
      <c r="AU151" s="155" t="s">
        <v>122</v>
      </c>
      <c r="AY151" s="14" t="s">
        <v>114</v>
      </c>
      <c r="BE151" s="156">
        <f t="shared" si="14"/>
        <v>0</v>
      </c>
      <c r="BF151" s="156">
        <f t="shared" si="15"/>
        <v>0</v>
      </c>
      <c r="BG151" s="156">
        <f t="shared" si="16"/>
        <v>0</v>
      </c>
      <c r="BH151" s="156">
        <f t="shared" si="17"/>
        <v>0</v>
      </c>
      <c r="BI151" s="156">
        <f t="shared" si="18"/>
        <v>0</v>
      </c>
      <c r="BJ151" s="14" t="s">
        <v>122</v>
      </c>
      <c r="BK151" s="156">
        <f t="shared" si="19"/>
        <v>0</v>
      </c>
      <c r="BL151" s="14" t="s">
        <v>161</v>
      </c>
      <c r="BM151" s="155" t="s">
        <v>206</v>
      </c>
    </row>
    <row r="152" spans="1:65" s="2" customFormat="1" ht="21.75" customHeight="1">
      <c r="A152" s="29"/>
      <c r="B152" s="142"/>
      <c r="C152" s="158" t="s">
        <v>7</v>
      </c>
      <c r="D152" s="158" t="s">
        <v>176</v>
      </c>
      <c r="E152" s="159" t="s">
        <v>191</v>
      </c>
      <c r="F152" s="160" t="s">
        <v>192</v>
      </c>
      <c r="G152" s="161" t="s">
        <v>173</v>
      </c>
      <c r="H152" s="162">
        <v>142</v>
      </c>
      <c r="I152" s="163"/>
      <c r="J152" s="164">
        <f t="shared" si="10"/>
        <v>0</v>
      </c>
      <c r="K152" s="165"/>
      <c r="L152" s="166"/>
      <c r="M152" s="167" t="s">
        <v>1</v>
      </c>
      <c r="N152" s="168" t="s">
        <v>39</v>
      </c>
      <c r="O152" s="58"/>
      <c r="P152" s="153">
        <f t="shared" si="11"/>
        <v>0</v>
      </c>
      <c r="Q152" s="153">
        <v>7.26E-3</v>
      </c>
      <c r="R152" s="153">
        <f t="shared" si="12"/>
        <v>1.0309200000000001</v>
      </c>
      <c r="S152" s="153">
        <v>0</v>
      </c>
      <c r="T152" s="154">
        <f t="shared" si="13"/>
        <v>0</v>
      </c>
      <c r="U152" s="29"/>
      <c r="V152" s="29"/>
      <c r="W152" s="29"/>
      <c r="X152" s="29"/>
      <c r="Y152" s="29"/>
      <c r="Z152" s="29"/>
      <c r="AA152" s="29"/>
      <c r="AB152" s="29"/>
      <c r="AC152" s="29"/>
      <c r="AD152" s="29"/>
      <c r="AE152" s="29"/>
      <c r="AR152" s="155" t="s">
        <v>179</v>
      </c>
      <c r="AT152" s="155" t="s">
        <v>176</v>
      </c>
      <c r="AU152" s="155" t="s">
        <v>122</v>
      </c>
      <c r="AY152" s="14" t="s">
        <v>114</v>
      </c>
      <c r="BE152" s="156">
        <f t="shared" si="14"/>
        <v>0</v>
      </c>
      <c r="BF152" s="156">
        <f t="shared" si="15"/>
        <v>0</v>
      </c>
      <c r="BG152" s="156">
        <f t="shared" si="16"/>
        <v>0</v>
      </c>
      <c r="BH152" s="156">
        <f t="shared" si="17"/>
        <v>0</v>
      </c>
      <c r="BI152" s="156">
        <f t="shared" si="18"/>
        <v>0</v>
      </c>
      <c r="BJ152" s="14" t="s">
        <v>122</v>
      </c>
      <c r="BK152" s="156">
        <f t="shared" si="19"/>
        <v>0</v>
      </c>
      <c r="BL152" s="14" t="s">
        <v>161</v>
      </c>
      <c r="BM152" s="155" t="s">
        <v>207</v>
      </c>
    </row>
    <row r="153" spans="1:65" s="2" customFormat="1" ht="33" customHeight="1">
      <c r="A153" s="29"/>
      <c r="B153" s="142"/>
      <c r="C153" s="143" t="s">
        <v>208</v>
      </c>
      <c r="D153" s="143" t="s">
        <v>117</v>
      </c>
      <c r="E153" s="144" t="s">
        <v>209</v>
      </c>
      <c r="F153" s="145" t="s">
        <v>210</v>
      </c>
      <c r="G153" s="146" t="s">
        <v>160</v>
      </c>
      <c r="H153" s="147">
        <v>1325.3330000000001</v>
      </c>
      <c r="I153" s="148"/>
      <c r="J153" s="149">
        <f t="shared" si="10"/>
        <v>0</v>
      </c>
      <c r="K153" s="150"/>
      <c r="L153" s="30"/>
      <c r="M153" s="151" t="s">
        <v>1</v>
      </c>
      <c r="N153" s="152" t="s">
        <v>39</v>
      </c>
      <c r="O153" s="58"/>
      <c r="P153" s="153">
        <f t="shared" si="11"/>
        <v>0</v>
      </c>
      <c r="Q153" s="153">
        <v>0</v>
      </c>
      <c r="R153" s="153">
        <f t="shared" si="12"/>
        <v>0</v>
      </c>
      <c r="S153" s="153">
        <v>1.92E-3</v>
      </c>
      <c r="T153" s="154">
        <f t="shared" si="13"/>
        <v>2.5446393600000001</v>
      </c>
      <c r="U153" s="29"/>
      <c r="V153" s="29"/>
      <c r="W153" s="29"/>
      <c r="X153" s="29"/>
      <c r="Y153" s="29"/>
      <c r="Z153" s="29"/>
      <c r="AA153" s="29"/>
      <c r="AB153" s="29"/>
      <c r="AC153" s="29"/>
      <c r="AD153" s="29"/>
      <c r="AE153" s="29"/>
      <c r="AR153" s="155" t="s">
        <v>161</v>
      </c>
      <c r="AT153" s="155" t="s">
        <v>117</v>
      </c>
      <c r="AU153" s="155" t="s">
        <v>122</v>
      </c>
      <c r="AY153" s="14" t="s">
        <v>114</v>
      </c>
      <c r="BE153" s="156">
        <f t="shared" si="14"/>
        <v>0</v>
      </c>
      <c r="BF153" s="156">
        <f t="shared" si="15"/>
        <v>0</v>
      </c>
      <c r="BG153" s="156">
        <f t="shared" si="16"/>
        <v>0</v>
      </c>
      <c r="BH153" s="156">
        <f t="shared" si="17"/>
        <v>0</v>
      </c>
      <c r="BI153" s="156">
        <f t="shared" si="18"/>
        <v>0</v>
      </c>
      <c r="BJ153" s="14" t="s">
        <v>122</v>
      </c>
      <c r="BK153" s="156">
        <f t="shared" si="19"/>
        <v>0</v>
      </c>
      <c r="BL153" s="14" t="s">
        <v>161</v>
      </c>
      <c r="BM153" s="155" t="s">
        <v>211</v>
      </c>
    </row>
    <row r="154" spans="1:65" s="2" customFormat="1" ht="24.2" customHeight="1">
      <c r="A154" s="29"/>
      <c r="B154" s="142"/>
      <c r="C154" s="143" t="s">
        <v>212</v>
      </c>
      <c r="D154" s="143" t="s">
        <v>117</v>
      </c>
      <c r="E154" s="144" t="s">
        <v>213</v>
      </c>
      <c r="F154" s="145" t="s">
        <v>214</v>
      </c>
      <c r="G154" s="146" t="s">
        <v>160</v>
      </c>
      <c r="H154" s="147">
        <v>284</v>
      </c>
      <c r="I154" s="148"/>
      <c r="J154" s="149">
        <f t="shared" si="10"/>
        <v>0</v>
      </c>
      <c r="K154" s="150"/>
      <c r="L154" s="30"/>
      <c r="M154" s="151" t="s">
        <v>1</v>
      </c>
      <c r="N154" s="152" t="s">
        <v>39</v>
      </c>
      <c r="O154" s="58"/>
      <c r="P154" s="153">
        <f t="shared" si="11"/>
        <v>0</v>
      </c>
      <c r="Q154" s="153">
        <v>1.3999999999999999E-4</v>
      </c>
      <c r="R154" s="153">
        <f t="shared" si="12"/>
        <v>3.9759999999999997E-2</v>
      </c>
      <c r="S154" s="153">
        <v>0</v>
      </c>
      <c r="T154" s="154">
        <f t="shared" si="13"/>
        <v>0</v>
      </c>
      <c r="U154" s="29"/>
      <c r="V154" s="29"/>
      <c r="W154" s="29"/>
      <c r="X154" s="29"/>
      <c r="Y154" s="29"/>
      <c r="Z154" s="29"/>
      <c r="AA154" s="29"/>
      <c r="AB154" s="29"/>
      <c r="AC154" s="29"/>
      <c r="AD154" s="29"/>
      <c r="AE154" s="29"/>
      <c r="AR154" s="155" t="s">
        <v>161</v>
      </c>
      <c r="AT154" s="155" t="s">
        <v>117</v>
      </c>
      <c r="AU154" s="155" t="s">
        <v>122</v>
      </c>
      <c r="AY154" s="14" t="s">
        <v>114</v>
      </c>
      <c r="BE154" s="156">
        <f t="shared" si="14"/>
        <v>0</v>
      </c>
      <c r="BF154" s="156">
        <f t="shared" si="15"/>
        <v>0</v>
      </c>
      <c r="BG154" s="156">
        <f t="shared" si="16"/>
        <v>0</v>
      </c>
      <c r="BH154" s="156">
        <f t="shared" si="17"/>
        <v>0</v>
      </c>
      <c r="BI154" s="156">
        <f t="shared" si="18"/>
        <v>0</v>
      </c>
      <c r="BJ154" s="14" t="s">
        <v>122</v>
      </c>
      <c r="BK154" s="156">
        <f t="shared" si="19"/>
        <v>0</v>
      </c>
      <c r="BL154" s="14" t="s">
        <v>161</v>
      </c>
      <c r="BM154" s="155" t="s">
        <v>215</v>
      </c>
    </row>
    <row r="155" spans="1:65" s="2" customFormat="1" ht="21.75" customHeight="1">
      <c r="A155" s="29"/>
      <c r="B155" s="142"/>
      <c r="C155" s="158" t="s">
        <v>216</v>
      </c>
      <c r="D155" s="158" t="s">
        <v>176</v>
      </c>
      <c r="E155" s="159" t="s">
        <v>191</v>
      </c>
      <c r="F155" s="160" t="s">
        <v>192</v>
      </c>
      <c r="G155" s="161" t="s">
        <v>173</v>
      </c>
      <c r="H155" s="162">
        <v>142</v>
      </c>
      <c r="I155" s="163"/>
      <c r="J155" s="164">
        <f t="shared" si="10"/>
        <v>0</v>
      </c>
      <c r="K155" s="165"/>
      <c r="L155" s="166"/>
      <c r="M155" s="167" t="s">
        <v>1</v>
      </c>
      <c r="N155" s="168" t="s">
        <v>39</v>
      </c>
      <c r="O155" s="58"/>
      <c r="P155" s="153">
        <f t="shared" si="11"/>
        <v>0</v>
      </c>
      <c r="Q155" s="153">
        <v>7.26E-3</v>
      </c>
      <c r="R155" s="153">
        <f t="shared" si="12"/>
        <v>1.0309200000000001</v>
      </c>
      <c r="S155" s="153">
        <v>0</v>
      </c>
      <c r="T155" s="154">
        <f t="shared" si="13"/>
        <v>0</v>
      </c>
      <c r="U155" s="29"/>
      <c r="V155" s="29"/>
      <c r="W155" s="29"/>
      <c r="X155" s="29"/>
      <c r="Y155" s="29"/>
      <c r="Z155" s="29"/>
      <c r="AA155" s="29"/>
      <c r="AB155" s="29"/>
      <c r="AC155" s="29"/>
      <c r="AD155" s="29"/>
      <c r="AE155" s="29"/>
      <c r="AR155" s="155" t="s">
        <v>179</v>
      </c>
      <c r="AT155" s="155" t="s">
        <v>176</v>
      </c>
      <c r="AU155" s="155" t="s">
        <v>122</v>
      </c>
      <c r="AY155" s="14" t="s">
        <v>114</v>
      </c>
      <c r="BE155" s="156">
        <f t="shared" si="14"/>
        <v>0</v>
      </c>
      <c r="BF155" s="156">
        <f t="shared" si="15"/>
        <v>0</v>
      </c>
      <c r="BG155" s="156">
        <f t="shared" si="16"/>
        <v>0</v>
      </c>
      <c r="BH155" s="156">
        <f t="shared" si="17"/>
        <v>0</v>
      </c>
      <c r="BI155" s="156">
        <f t="shared" si="18"/>
        <v>0</v>
      </c>
      <c r="BJ155" s="14" t="s">
        <v>122</v>
      </c>
      <c r="BK155" s="156">
        <f t="shared" si="19"/>
        <v>0</v>
      </c>
      <c r="BL155" s="14" t="s">
        <v>161</v>
      </c>
      <c r="BM155" s="155" t="s">
        <v>217</v>
      </c>
    </row>
    <row r="156" spans="1:65" s="2" customFormat="1" ht="24.2" customHeight="1">
      <c r="A156" s="29"/>
      <c r="B156" s="142"/>
      <c r="C156" s="143" t="s">
        <v>218</v>
      </c>
      <c r="D156" s="143" t="s">
        <v>117</v>
      </c>
      <c r="E156" s="144" t="s">
        <v>219</v>
      </c>
      <c r="F156" s="145" t="s">
        <v>220</v>
      </c>
      <c r="G156" s="146" t="s">
        <v>160</v>
      </c>
      <c r="H156" s="147">
        <v>242</v>
      </c>
      <c r="I156" s="148"/>
      <c r="J156" s="149">
        <f t="shared" si="10"/>
        <v>0</v>
      </c>
      <c r="K156" s="150"/>
      <c r="L156" s="30"/>
      <c r="M156" s="151" t="s">
        <v>1</v>
      </c>
      <c r="N156" s="152" t="s">
        <v>39</v>
      </c>
      <c r="O156" s="58"/>
      <c r="P156" s="153">
        <f t="shared" si="11"/>
        <v>0</v>
      </c>
      <c r="Q156" s="153">
        <v>0</v>
      </c>
      <c r="R156" s="153">
        <f t="shared" si="12"/>
        <v>0</v>
      </c>
      <c r="S156" s="153">
        <v>3.0699999999999998E-3</v>
      </c>
      <c r="T156" s="154">
        <f t="shared" si="13"/>
        <v>0.74293999999999993</v>
      </c>
      <c r="U156" s="29"/>
      <c r="V156" s="29"/>
      <c r="W156" s="29"/>
      <c r="X156" s="29"/>
      <c r="Y156" s="29"/>
      <c r="Z156" s="29"/>
      <c r="AA156" s="29"/>
      <c r="AB156" s="29"/>
      <c r="AC156" s="29"/>
      <c r="AD156" s="29"/>
      <c r="AE156" s="29"/>
      <c r="AR156" s="155" t="s">
        <v>161</v>
      </c>
      <c r="AT156" s="155" t="s">
        <v>117</v>
      </c>
      <c r="AU156" s="155" t="s">
        <v>122</v>
      </c>
      <c r="AY156" s="14" t="s">
        <v>114</v>
      </c>
      <c r="BE156" s="156">
        <f t="shared" si="14"/>
        <v>0</v>
      </c>
      <c r="BF156" s="156">
        <f t="shared" si="15"/>
        <v>0</v>
      </c>
      <c r="BG156" s="156">
        <f t="shared" si="16"/>
        <v>0</v>
      </c>
      <c r="BH156" s="156">
        <f t="shared" si="17"/>
        <v>0</v>
      </c>
      <c r="BI156" s="156">
        <f t="shared" si="18"/>
        <v>0</v>
      </c>
      <c r="BJ156" s="14" t="s">
        <v>122</v>
      </c>
      <c r="BK156" s="156">
        <f t="shared" si="19"/>
        <v>0</v>
      </c>
      <c r="BL156" s="14" t="s">
        <v>161</v>
      </c>
      <c r="BM156" s="155" t="s">
        <v>221</v>
      </c>
    </row>
    <row r="157" spans="1:65" s="2" customFormat="1" ht="24.2" customHeight="1">
      <c r="A157" s="29"/>
      <c r="B157" s="142"/>
      <c r="C157" s="143" t="s">
        <v>222</v>
      </c>
      <c r="D157" s="143" t="s">
        <v>117</v>
      </c>
      <c r="E157" s="144" t="s">
        <v>223</v>
      </c>
      <c r="F157" s="145" t="s">
        <v>224</v>
      </c>
      <c r="G157" s="146" t="s">
        <v>160</v>
      </c>
      <c r="H157" s="147">
        <v>120</v>
      </c>
      <c r="I157" s="148"/>
      <c r="J157" s="149">
        <f t="shared" si="10"/>
        <v>0</v>
      </c>
      <c r="K157" s="150"/>
      <c r="L157" s="30"/>
      <c r="M157" s="151" t="s">
        <v>1</v>
      </c>
      <c r="N157" s="152" t="s">
        <v>39</v>
      </c>
      <c r="O157" s="58"/>
      <c r="P157" s="153">
        <f t="shared" si="11"/>
        <v>0</v>
      </c>
      <c r="Q157" s="153">
        <v>0</v>
      </c>
      <c r="R157" s="153">
        <f t="shared" si="12"/>
        <v>0</v>
      </c>
      <c r="S157" s="153">
        <v>1.64E-3</v>
      </c>
      <c r="T157" s="154">
        <f t="shared" si="13"/>
        <v>0.1968</v>
      </c>
      <c r="U157" s="29"/>
      <c r="V157" s="29"/>
      <c r="W157" s="29"/>
      <c r="X157" s="29"/>
      <c r="Y157" s="29"/>
      <c r="Z157" s="29"/>
      <c r="AA157" s="29"/>
      <c r="AB157" s="29"/>
      <c r="AC157" s="29"/>
      <c r="AD157" s="29"/>
      <c r="AE157" s="29"/>
      <c r="AR157" s="155" t="s">
        <v>161</v>
      </c>
      <c r="AT157" s="155" t="s">
        <v>117</v>
      </c>
      <c r="AU157" s="155" t="s">
        <v>122</v>
      </c>
      <c r="AY157" s="14" t="s">
        <v>114</v>
      </c>
      <c r="BE157" s="156">
        <f t="shared" si="14"/>
        <v>0</v>
      </c>
      <c r="BF157" s="156">
        <f t="shared" si="15"/>
        <v>0</v>
      </c>
      <c r="BG157" s="156">
        <f t="shared" si="16"/>
        <v>0</v>
      </c>
      <c r="BH157" s="156">
        <f t="shared" si="17"/>
        <v>0</v>
      </c>
      <c r="BI157" s="156">
        <f t="shared" si="18"/>
        <v>0</v>
      </c>
      <c r="BJ157" s="14" t="s">
        <v>122</v>
      </c>
      <c r="BK157" s="156">
        <f t="shared" si="19"/>
        <v>0</v>
      </c>
      <c r="BL157" s="14" t="s">
        <v>161</v>
      </c>
      <c r="BM157" s="155" t="s">
        <v>225</v>
      </c>
    </row>
    <row r="158" spans="1:65" s="2" customFormat="1" ht="24.2" customHeight="1">
      <c r="A158" s="29"/>
      <c r="B158" s="142"/>
      <c r="C158" s="143" t="s">
        <v>226</v>
      </c>
      <c r="D158" s="143" t="s">
        <v>117</v>
      </c>
      <c r="E158" s="144" t="s">
        <v>227</v>
      </c>
      <c r="F158" s="145" t="s">
        <v>228</v>
      </c>
      <c r="G158" s="146" t="s">
        <v>160</v>
      </c>
      <c r="H158" s="147">
        <v>121</v>
      </c>
      <c r="I158" s="148"/>
      <c r="J158" s="149">
        <f t="shared" si="10"/>
        <v>0</v>
      </c>
      <c r="K158" s="150"/>
      <c r="L158" s="30"/>
      <c r="M158" s="151" t="s">
        <v>1</v>
      </c>
      <c r="N158" s="152" t="s">
        <v>39</v>
      </c>
      <c r="O158" s="58"/>
      <c r="P158" s="153">
        <f t="shared" si="11"/>
        <v>0</v>
      </c>
      <c r="Q158" s="153">
        <v>0</v>
      </c>
      <c r="R158" s="153">
        <f t="shared" si="12"/>
        <v>0</v>
      </c>
      <c r="S158" s="153">
        <v>1.75E-3</v>
      </c>
      <c r="T158" s="154">
        <f t="shared" si="13"/>
        <v>0.21174999999999999</v>
      </c>
      <c r="U158" s="29"/>
      <c r="V158" s="29"/>
      <c r="W158" s="29"/>
      <c r="X158" s="29"/>
      <c r="Y158" s="29"/>
      <c r="Z158" s="29"/>
      <c r="AA158" s="29"/>
      <c r="AB158" s="29"/>
      <c r="AC158" s="29"/>
      <c r="AD158" s="29"/>
      <c r="AE158" s="29"/>
      <c r="AR158" s="155" t="s">
        <v>161</v>
      </c>
      <c r="AT158" s="155" t="s">
        <v>117</v>
      </c>
      <c r="AU158" s="155" t="s">
        <v>122</v>
      </c>
      <c r="AY158" s="14" t="s">
        <v>114</v>
      </c>
      <c r="BE158" s="156">
        <f t="shared" si="14"/>
        <v>0</v>
      </c>
      <c r="BF158" s="156">
        <f t="shared" si="15"/>
        <v>0</v>
      </c>
      <c r="BG158" s="156">
        <f t="shared" si="16"/>
        <v>0</v>
      </c>
      <c r="BH158" s="156">
        <f t="shared" si="17"/>
        <v>0</v>
      </c>
      <c r="BI158" s="156">
        <f t="shared" si="18"/>
        <v>0</v>
      </c>
      <c r="BJ158" s="14" t="s">
        <v>122</v>
      </c>
      <c r="BK158" s="156">
        <f t="shared" si="19"/>
        <v>0</v>
      </c>
      <c r="BL158" s="14" t="s">
        <v>161</v>
      </c>
      <c r="BM158" s="155" t="s">
        <v>229</v>
      </c>
    </row>
    <row r="159" spans="1:65" s="2" customFormat="1" ht="24.2" customHeight="1">
      <c r="A159" s="29"/>
      <c r="B159" s="142"/>
      <c r="C159" s="143" t="s">
        <v>230</v>
      </c>
      <c r="D159" s="143" t="s">
        <v>117</v>
      </c>
      <c r="E159" s="144" t="s">
        <v>231</v>
      </c>
      <c r="F159" s="145" t="s">
        <v>232</v>
      </c>
      <c r="G159" s="146" t="s">
        <v>166</v>
      </c>
      <c r="H159" s="157"/>
      <c r="I159" s="148"/>
      <c r="J159" s="149">
        <f t="shared" si="10"/>
        <v>0</v>
      </c>
      <c r="K159" s="150"/>
      <c r="L159" s="30"/>
      <c r="M159" s="151" t="s">
        <v>1</v>
      </c>
      <c r="N159" s="152" t="s">
        <v>39</v>
      </c>
      <c r="O159" s="58"/>
      <c r="P159" s="153">
        <f t="shared" si="11"/>
        <v>0</v>
      </c>
      <c r="Q159" s="153">
        <v>0</v>
      </c>
      <c r="R159" s="153">
        <f t="shared" si="12"/>
        <v>0</v>
      </c>
      <c r="S159" s="153">
        <v>0</v>
      </c>
      <c r="T159" s="154">
        <f t="shared" si="13"/>
        <v>0</v>
      </c>
      <c r="U159" s="29"/>
      <c r="V159" s="29"/>
      <c r="W159" s="29"/>
      <c r="X159" s="29"/>
      <c r="Y159" s="29"/>
      <c r="Z159" s="29"/>
      <c r="AA159" s="29"/>
      <c r="AB159" s="29"/>
      <c r="AC159" s="29"/>
      <c r="AD159" s="29"/>
      <c r="AE159" s="29"/>
      <c r="AR159" s="155" t="s">
        <v>161</v>
      </c>
      <c r="AT159" s="155" t="s">
        <v>117</v>
      </c>
      <c r="AU159" s="155" t="s">
        <v>122</v>
      </c>
      <c r="AY159" s="14" t="s">
        <v>114</v>
      </c>
      <c r="BE159" s="156">
        <f t="shared" si="14"/>
        <v>0</v>
      </c>
      <c r="BF159" s="156">
        <f t="shared" si="15"/>
        <v>0</v>
      </c>
      <c r="BG159" s="156">
        <f t="shared" si="16"/>
        <v>0</v>
      </c>
      <c r="BH159" s="156">
        <f t="shared" si="17"/>
        <v>0</v>
      </c>
      <c r="BI159" s="156">
        <f t="shared" si="18"/>
        <v>0</v>
      </c>
      <c r="BJ159" s="14" t="s">
        <v>122</v>
      </c>
      <c r="BK159" s="156">
        <f t="shared" si="19"/>
        <v>0</v>
      </c>
      <c r="BL159" s="14" t="s">
        <v>161</v>
      </c>
      <c r="BM159" s="155" t="s">
        <v>233</v>
      </c>
    </row>
    <row r="160" spans="1:65" s="12" customFormat="1" ht="22.9" customHeight="1">
      <c r="B160" s="129"/>
      <c r="D160" s="130" t="s">
        <v>72</v>
      </c>
      <c r="E160" s="140" t="s">
        <v>234</v>
      </c>
      <c r="F160" s="140" t="s">
        <v>235</v>
      </c>
      <c r="I160" s="132"/>
      <c r="J160" s="141">
        <f>BK160</f>
        <v>0</v>
      </c>
      <c r="L160" s="129"/>
      <c r="M160" s="134"/>
      <c r="N160" s="135"/>
      <c r="O160" s="135"/>
      <c r="P160" s="136">
        <f>SUM(P161:P165)</f>
        <v>0</v>
      </c>
      <c r="Q160" s="135"/>
      <c r="R160" s="136">
        <f>SUM(R161:R165)</f>
        <v>25.744599999999998</v>
      </c>
      <c r="S160" s="135"/>
      <c r="T160" s="137">
        <f>SUM(T161:T165)</f>
        <v>1.44</v>
      </c>
      <c r="AR160" s="130" t="s">
        <v>122</v>
      </c>
      <c r="AT160" s="138" t="s">
        <v>72</v>
      </c>
      <c r="AU160" s="138" t="s">
        <v>78</v>
      </c>
      <c r="AY160" s="130" t="s">
        <v>114</v>
      </c>
      <c r="BK160" s="139">
        <f>SUM(BK161:BK165)</f>
        <v>0</v>
      </c>
    </row>
    <row r="161" spans="1:65" s="2" customFormat="1" ht="24.2" customHeight="1">
      <c r="A161" s="29"/>
      <c r="B161" s="142"/>
      <c r="C161" s="143" t="s">
        <v>236</v>
      </c>
      <c r="D161" s="143" t="s">
        <v>117</v>
      </c>
      <c r="E161" s="144" t="s">
        <v>237</v>
      </c>
      <c r="F161" s="145" t="s">
        <v>238</v>
      </c>
      <c r="G161" s="146" t="s">
        <v>173</v>
      </c>
      <c r="H161" s="147">
        <v>1988</v>
      </c>
      <c r="I161" s="148"/>
      <c r="J161" s="149">
        <f>ROUND(I161*H161,2)</f>
        <v>0</v>
      </c>
      <c r="K161" s="150"/>
      <c r="L161" s="30"/>
      <c r="M161" s="151" t="s">
        <v>1</v>
      </c>
      <c r="N161" s="152" t="s">
        <v>39</v>
      </c>
      <c r="O161" s="58"/>
      <c r="P161" s="153">
        <f>O161*H161</f>
        <v>0</v>
      </c>
      <c r="Q161" s="153">
        <v>1E-4</v>
      </c>
      <c r="R161" s="153">
        <f>Q161*H161</f>
        <v>0.1988</v>
      </c>
      <c r="S161" s="153">
        <v>0</v>
      </c>
      <c r="T161" s="154">
        <f>S161*H161</f>
        <v>0</v>
      </c>
      <c r="U161" s="29"/>
      <c r="V161" s="29"/>
      <c r="W161" s="29"/>
      <c r="X161" s="29"/>
      <c r="Y161" s="29"/>
      <c r="Z161" s="29"/>
      <c r="AA161" s="29"/>
      <c r="AB161" s="29"/>
      <c r="AC161" s="29"/>
      <c r="AD161" s="29"/>
      <c r="AE161" s="29"/>
      <c r="AR161" s="155" t="s">
        <v>161</v>
      </c>
      <c r="AT161" s="155" t="s">
        <v>117</v>
      </c>
      <c r="AU161" s="155" t="s">
        <v>122</v>
      </c>
      <c r="AY161" s="14" t="s">
        <v>114</v>
      </c>
      <c r="BE161" s="156">
        <f>IF(N161="základná",J161,0)</f>
        <v>0</v>
      </c>
      <c r="BF161" s="156">
        <f>IF(N161="znížená",J161,0)</f>
        <v>0</v>
      </c>
      <c r="BG161" s="156">
        <f>IF(N161="zákl. prenesená",J161,0)</f>
        <v>0</v>
      </c>
      <c r="BH161" s="156">
        <f>IF(N161="zníž. prenesená",J161,0)</f>
        <v>0</v>
      </c>
      <c r="BI161" s="156">
        <f>IF(N161="nulová",J161,0)</f>
        <v>0</v>
      </c>
      <c r="BJ161" s="14" t="s">
        <v>122</v>
      </c>
      <c r="BK161" s="156">
        <f>ROUND(I161*H161,2)</f>
        <v>0</v>
      </c>
      <c r="BL161" s="14" t="s">
        <v>161</v>
      </c>
      <c r="BM161" s="155" t="s">
        <v>239</v>
      </c>
    </row>
    <row r="162" spans="1:65" s="2" customFormat="1" ht="24.2" customHeight="1">
      <c r="A162" s="29"/>
      <c r="B162" s="142"/>
      <c r="C162" s="143" t="s">
        <v>240</v>
      </c>
      <c r="D162" s="143" t="s">
        <v>117</v>
      </c>
      <c r="E162" s="144" t="s">
        <v>241</v>
      </c>
      <c r="F162" s="145" t="s">
        <v>242</v>
      </c>
      <c r="G162" s="146" t="s">
        <v>173</v>
      </c>
      <c r="H162" s="147">
        <v>1988</v>
      </c>
      <c r="I162" s="148"/>
      <c r="J162" s="149">
        <f>ROUND(I162*H162,2)</f>
        <v>0</v>
      </c>
      <c r="K162" s="150"/>
      <c r="L162" s="30"/>
      <c r="M162" s="151" t="s">
        <v>1</v>
      </c>
      <c r="N162" s="152" t="s">
        <v>39</v>
      </c>
      <c r="O162" s="58"/>
      <c r="P162" s="153">
        <f>O162*H162</f>
        <v>0</v>
      </c>
      <c r="Q162" s="153">
        <v>4.0000000000000002E-4</v>
      </c>
      <c r="R162" s="153">
        <f>Q162*H162</f>
        <v>0.79520000000000002</v>
      </c>
      <c r="S162" s="153">
        <v>0</v>
      </c>
      <c r="T162" s="154">
        <f>S162*H162</f>
        <v>0</v>
      </c>
      <c r="U162" s="29"/>
      <c r="V162" s="29"/>
      <c r="W162" s="29"/>
      <c r="X162" s="29"/>
      <c r="Y162" s="29"/>
      <c r="Z162" s="29"/>
      <c r="AA162" s="29"/>
      <c r="AB162" s="29"/>
      <c r="AC162" s="29"/>
      <c r="AD162" s="29"/>
      <c r="AE162" s="29"/>
      <c r="AR162" s="155" t="s">
        <v>161</v>
      </c>
      <c r="AT162" s="155" t="s">
        <v>117</v>
      </c>
      <c r="AU162" s="155" t="s">
        <v>122</v>
      </c>
      <c r="AY162" s="14" t="s">
        <v>114</v>
      </c>
      <c r="BE162" s="156">
        <f>IF(N162="základná",J162,0)</f>
        <v>0</v>
      </c>
      <c r="BF162" s="156">
        <f>IF(N162="znížená",J162,0)</f>
        <v>0</v>
      </c>
      <c r="BG162" s="156">
        <f>IF(N162="zákl. prenesená",J162,0)</f>
        <v>0</v>
      </c>
      <c r="BH162" s="156">
        <f>IF(N162="zníž. prenesená",J162,0)</f>
        <v>0</v>
      </c>
      <c r="BI162" s="156">
        <f>IF(N162="nulová",J162,0)</f>
        <v>0</v>
      </c>
      <c r="BJ162" s="14" t="s">
        <v>122</v>
      </c>
      <c r="BK162" s="156">
        <f>ROUND(I162*H162,2)</f>
        <v>0</v>
      </c>
      <c r="BL162" s="14" t="s">
        <v>161</v>
      </c>
      <c r="BM162" s="155" t="s">
        <v>243</v>
      </c>
    </row>
    <row r="163" spans="1:65" s="2" customFormat="1" ht="33" customHeight="1">
      <c r="A163" s="29"/>
      <c r="B163" s="142"/>
      <c r="C163" s="158" t="s">
        <v>244</v>
      </c>
      <c r="D163" s="158" t="s">
        <v>176</v>
      </c>
      <c r="E163" s="159" t="s">
        <v>245</v>
      </c>
      <c r="F163" s="160" t="s">
        <v>246</v>
      </c>
      <c r="G163" s="161" t="s">
        <v>173</v>
      </c>
      <c r="H163" s="162">
        <v>1988</v>
      </c>
      <c r="I163" s="163"/>
      <c r="J163" s="164">
        <f>ROUND(I163*H163,2)</f>
        <v>0</v>
      </c>
      <c r="K163" s="165"/>
      <c r="L163" s="166"/>
      <c r="M163" s="167" t="s">
        <v>1</v>
      </c>
      <c r="N163" s="168" t="s">
        <v>39</v>
      </c>
      <c r="O163" s="58"/>
      <c r="P163" s="153">
        <f>O163*H163</f>
        <v>0</v>
      </c>
      <c r="Q163" s="153">
        <v>1.2449999999999999E-2</v>
      </c>
      <c r="R163" s="153">
        <f>Q163*H163</f>
        <v>24.750599999999999</v>
      </c>
      <c r="S163" s="153">
        <v>0</v>
      </c>
      <c r="T163" s="154">
        <f>S163*H163</f>
        <v>0</v>
      </c>
      <c r="U163" s="29"/>
      <c r="V163" s="29"/>
      <c r="W163" s="29"/>
      <c r="X163" s="29"/>
      <c r="Y163" s="29"/>
      <c r="Z163" s="29"/>
      <c r="AA163" s="29"/>
      <c r="AB163" s="29"/>
      <c r="AC163" s="29"/>
      <c r="AD163" s="29"/>
      <c r="AE163" s="29"/>
      <c r="AR163" s="155" t="s">
        <v>179</v>
      </c>
      <c r="AT163" s="155" t="s">
        <v>176</v>
      </c>
      <c r="AU163" s="155" t="s">
        <v>122</v>
      </c>
      <c r="AY163" s="14" t="s">
        <v>114</v>
      </c>
      <c r="BE163" s="156">
        <f>IF(N163="základná",J163,0)</f>
        <v>0</v>
      </c>
      <c r="BF163" s="156">
        <f>IF(N163="znížená",J163,0)</f>
        <v>0</v>
      </c>
      <c r="BG163" s="156">
        <f>IF(N163="zákl. prenesená",J163,0)</f>
        <v>0</v>
      </c>
      <c r="BH163" s="156">
        <f>IF(N163="zníž. prenesená",J163,0)</f>
        <v>0</v>
      </c>
      <c r="BI163" s="156">
        <f>IF(N163="nulová",J163,0)</f>
        <v>0</v>
      </c>
      <c r="BJ163" s="14" t="s">
        <v>122</v>
      </c>
      <c r="BK163" s="156">
        <f>ROUND(I163*H163,2)</f>
        <v>0</v>
      </c>
      <c r="BL163" s="14" t="s">
        <v>161</v>
      </c>
      <c r="BM163" s="155" t="s">
        <v>247</v>
      </c>
    </row>
    <row r="164" spans="1:65" s="2" customFormat="1" ht="16.5" customHeight="1">
      <c r="A164" s="29"/>
      <c r="B164" s="142"/>
      <c r="C164" s="143" t="s">
        <v>248</v>
      </c>
      <c r="D164" s="143" t="s">
        <v>117</v>
      </c>
      <c r="E164" s="144" t="s">
        <v>249</v>
      </c>
      <c r="F164" s="145" t="s">
        <v>250</v>
      </c>
      <c r="G164" s="146" t="s">
        <v>173</v>
      </c>
      <c r="H164" s="147">
        <v>720</v>
      </c>
      <c r="I164" s="148"/>
      <c r="J164" s="149">
        <f>ROUND(I164*H164,2)</f>
        <v>0</v>
      </c>
      <c r="K164" s="150"/>
      <c r="L164" s="30"/>
      <c r="M164" s="151" t="s">
        <v>1</v>
      </c>
      <c r="N164" s="152" t="s">
        <v>39</v>
      </c>
      <c r="O164" s="58"/>
      <c r="P164" s="153">
        <f>O164*H164</f>
        <v>0</v>
      </c>
      <c r="Q164" s="153">
        <v>0</v>
      </c>
      <c r="R164" s="153">
        <f>Q164*H164</f>
        <v>0</v>
      </c>
      <c r="S164" s="153">
        <v>2E-3</v>
      </c>
      <c r="T164" s="154">
        <f>S164*H164</f>
        <v>1.44</v>
      </c>
      <c r="U164" s="29"/>
      <c r="V164" s="29"/>
      <c r="W164" s="29"/>
      <c r="X164" s="29"/>
      <c r="Y164" s="29"/>
      <c r="Z164" s="29"/>
      <c r="AA164" s="29"/>
      <c r="AB164" s="29"/>
      <c r="AC164" s="29"/>
      <c r="AD164" s="29"/>
      <c r="AE164" s="29"/>
      <c r="AR164" s="155" t="s">
        <v>161</v>
      </c>
      <c r="AT164" s="155" t="s">
        <v>117</v>
      </c>
      <c r="AU164" s="155" t="s">
        <v>122</v>
      </c>
      <c r="AY164" s="14" t="s">
        <v>114</v>
      </c>
      <c r="BE164" s="156">
        <f>IF(N164="základná",J164,0)</f>
        <v>0</v>
      </c>
      <c r="BF164" s="156">
        <f>IF(N164="znížená",J164,0)</f>
        <v>0</v>
      </c>
      <c r="BG164" s="156">
        <f>IF(N164="zákl. prenesená",J164,0)</f>
        <v>0</v>
      </c>
      <c r="BH164" s="156">
        <f>IF(N164="zníž. prenesená",J164,0)</f>
        <v>0</v>
      </c>
      <c r="BI164" s="156">
        <f>IF(N164="nulová",J164,0)</f>
        <v>0</v>
      </c>
      <c r="BJ164" s="14" t="s">
        <v>122</v>
      </c>
      <c r="BK164" s="156">
        <f>ROUND(I164*H164,2)</f>
        <v>0</v>
      </c>
      <c r="BL164" s="14" t="s">
        <v>161</v>
      </c>
      <c r="BM164" s="155" t="s">
        <v>251</v>
      </c>
    </row>
    <row r="165" spans="1:65" s="2" customFormat="1" ht="24.2" customHeight="1">
      <c r="A165" s="29"/>
      <c r="B165" s="142"/>
      <c r="C165" s="143" t="s">
        <v>179</v>
      </c>
      <c r="D165" s="143" t="s">
        <v>117</v>
      </c>
      <c r="E165" s="144" t="s">
        <v>252</v>
      </c>
      <c r="F165" s="145" t="s">
        <v>253</v>
      </c>
      <c r="G165" s="146" t="s">
        <v>166</v>
      </c>
      <c r="H165" s="157"/>
      <c r="I165" s="148"/>
      <c r="J165" s="149">
        <f>ROUND(I165*H165,2)</f>
        <v>0</v>
      </c>
      <c r="K165" s="150"/>
      <c r="L165" s="30"/>
      <c r="M165" s="151" t="s">
        <v>1</v>
      </c>
      <c r="N165" s="152" t="s">
        <v>39</v>
      </c>
      <c r="O165" s="58"/>
      <c r="P165" s="153">
        <f>O165*H165</f>
        <v>0</v>
      </c>
      <c r="Q165" s="153">
        <v>0</v>
      </c>
      <c r="R165" s="153">
        <f>Q165*H165</f>
        <v>0</v>
      </c>
      <c r="S165" s="153">
        <v>0</v>
      </c>
      <c r="T165" s="154">
        <f>S165*H165</f>
        <v>0</v>
      </c>
      <c r="U165" s="29"/>
      <c r="V165" s="29"/>
      <c r="W165" s="29"/>
      <c r="X165" s="29"/>
      <c r="Y165" s="29"/>
      <c r="Z165" s="29"/>
      <c r="AA165" s="29"/>
      <c r="AB165" s="29"/>
      <c r="AC165" s="29"/>
      <c r="AD165" s="29"/>
      <c r="AE165" s="29"/>
      <c r="AR165" s="155" t="s">
        <v>161</v>
      </c>
      <c r="AT165" s="155" t="s">
        <v>117</v>
      </c>
      <c r="AU165" s="155" t="s">
        <v>122</v>
      </c>
      <c r="AY165" s="14" t="s">
        <v>114</v>
      </c>
      <c r="BE165" s="156">
        <f>IF(N165="základná",J165,0)</f>
        <v>0</v>
      </c>
      <c r="BF165" s="156">
        <f>IF(N165="znížená",J165,0)</f>
        <v>0</v>
      </c>
      <c r="BG165" s="156">
        <f>IF(N165="zákl. prenesená",J165,0)</f>
        <v>0</v>
      </c>
      <c r="BH165" s="156">
        <f>IF(N165="zníž. prenesená",J165,0)</f>
        <v>0</v>
      </c>
      <c r="BI165" s="156">
        <f>IF(N165="nulová",J165,0)</f>
        <v>0</v>
      </c>
      <c r="BJ165" s="14" t="s">
        <v>122</v>
      </c>
      <c r="BK165" s="156">
        <f>ROUND(I165*H165,2)</f>
        <v>0</v>
      </c>
      <c r="BL165" s="14" t="s">
        <v>161</v>
      </c>
      <c r="BM165" s="155" t="s">
        <v>254</v>
      </c>
    </row>
    <row r="166" spans="1:65" s="12" customFormat="1" ht="22.9" customHeight="1">
      <c r="B166" s="129"/>
      <c r="D166" s="130" t="s">
        <v>72</v>
      </c>
      <c r="E166" s="140" t="s">
        <v>255</v>
      </c>
      <c r="F166" s="140" t="s">
        <v>256</v>
      </c>
      <c r="I166" s="132"/>
      <c r="J166" s="141">
        <f>BK166</f>
        <v>0</v>
      </c>
      <c r="L166" s="129"/>
      <c r="M166" s="134"/>
      <c r="N166" s="135"/>
      <c r="O166" s="135"/>
      <c r="P166" s="136">
        <f>SUM(P167:P170)</f>
        <v>0</v>
      </c>
      <c r="Q166" s="135"/>
      <c r="R166" s="136">
        <f>SUM(R167:R170)</f>
        <v>0.33260099999999998</v>
      </c>
      <c r="S166" s="135"/>
      <c r="T166" s="137">
        <f>SUM(T167:T170)</f>
        <v>0</v>
      </c>
      <c r="AR166" s="130" t="s">
        <v>122</v>
      </c>
      <c r="AT166" s="138" t="s">
        <v>72</v>
      </c>
      <c r="AU166" s="138" t="s">
        <v>78</v>
      </c>
      <c r="AY166" s="130" t="s">
        <v>114</v>
      </c>
      <c r="BK166" s="139">
        <f>SUM(BK167:BK170)</f>
        <v>0</v>
      </c>
    </row>
    <row r="167" spans="1:65" s="2" customFormat="1" ht="24.2" customHeight="1">
      <c r="A167" s="29"/>
      <c r="B167" s="142"/>
      <c r="C167" s="143" t="s">
        <v>257</v>
      </c>
      <c r="D167" s="143" t="s">
        <v>117</v>
      </c>
      <c r="E167" s="144" t="s">
        <v>258</v>
      </c>
      <c r="F167" s="145" t="s">
        <v>259</v>
      </c>
      <c r="G167" s="146" t="s">
        <v>173</v>
      </c>
      <c r="H167" s="147">
        <v>870</v>
      </c>
      <c r="I167" s="148"/>
      <c r="J167" s="149">
        <f>ROUND(I167*H167,2)</f>
        <v>0</v>
      </c>
      <c r="K167" s="150"/>
      <c r="L167" s="30"/>
      <c r="M167" s="151" t="s">
        <v>1</v>
      </c>
      <c r="N167" s="152" t="s">
        <v>39</v>
      </c>
      <c r="O167" s="58"/>
      <c r="P167" s="153">
        <f>O167*H167</f>
        <v>0</v>
      </c>
      <c r="Q167" s="153">
        <v>0</v>
      </c>
      <c r="R167" s="153">
        <f>Q167*H167</f>
        <v>0</v>
      </c>
      <c r="S167" s="153">
        <v>0</v>
      </c>
      <c r="T167" s="154">
        <f>S167*H167</f>
        <v>0</v>
      </c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R167" s="155" t="s">
        <v>161</v>
      </c>
      <c r="AT167" s="155" t="s">
        <v>117</v>
      </c>
      <c r="AU167" s="155" t="s">
        <v>122</v>
      </c>
      <c r="AY167" s="14" t="s">
        <v>114</v>
      </c>
      <c r="BE167" s="156">
        <f>IF(N167="základná",J167,0)</f>
        <v>0</v>
      </c>
      <c r="BF167" s="156">
        <f>IF(N167="znížená",J167,0)</f>
        <v>0</v>
      </c>
      <c r="BG167" s="156">
        <f>IF(N167="zákl. prenesená",J167,0)</f>
        <v>0</v>
      </c>
      <c r="BH167" s="156">
        <f>IF(N167="zníž. prenesená",J167,0)</f>
        <v>0</v>
      </c>
      <c r="BI167" s="156">
        <f>IF(N167="nulová",J167,0)</f>
        <v>0</v>
      </c>
      <c r="BJ167" s="14" t="s">
        <v>122</v>
      </c>
      <c r="BK167" s="156">
        <f>ROUND(I167*H167,2)</f>
        <v>0</v>
      </c>
      <c r="BL167" s="14" t="s">
        <v>161</v>
      </c>
      <c r="BM167" s="155" t="s">
        <v>260</v>
      </c>
    </row>
    <row r="168" spans="1:65" s="2" customFormat="1" ht="24.2" customHeight="1">
      <c r="A168" s="29"/>
      <c r="B168" s="142"/>
      <c r="C168" s="143" t="s">
        <v>261</v>
      </c>
      <c r="D168" s="143" t="s">
        <v>117</v>
      </c>
      <c r="E168" s="144" t="s">
        <v>262</v>
      </c>
      <c r="F168" s="145" t="s">
        <v>263</v>
      </c>
      <c r="G168" s="146" t="s">
        <v>173</v>
      </c>
      <c r="H168" s="147">
        <v>870</v>
      </c>
      <c r="I168" s="148"/>
      <c r="J168" s="149">
        <f>ROUND(I168*H168,2)</f>
        <v>0</v>
      </c>
      <c r="K168" s="150"/>
      <c r="L168" s="30"/>
      <c r="M168" s="151" t="s">
        <v>1</v>
      </c>
      <c r="N168" s="152" t="s">
        <v>39</v>
      </c>
      <c r="O168" s="58"/>
      <c r="P168" s="153">
        <f>O168*H168</f>
        <v>0</v>
      </c>
      <c r="Q168" s="153">
        <v>2.3065999999999999E-4</v>
      </c>
      <c r="R168" s="153">
        <f>Q168*H168</f>
        <v>0.2006742</v>
      </c>
      <c r="S168" s="153">
        <v>0</v>
      </c>
      <c r="T168" s="154">
        <f>S168*H168</f>
        <v>0</v>
      </c>
      <c r="U168" s="29"/>
      <c r="V168" s="29"/>
      <c r="W168" s="29"/>
      <c r="X168" s="29"/>
      <c r="Y168" s="29"/>
      <c r="Z168" s="29"/>
      <c r="AA168" s="29"/>
      <c r="AB168" s="29"/>
      <c r="AC168" s="29"/>
      <c r="AD168" s="29"/>
      <c r="AE168" s="29"/>
      <c r="AR168" s="155" t="s">
        <v>161</v>
      </c>
      <c r="AT168" s="155" t="s">
        <v>117</v>
      </c>
      <c r="AU168" s="155" t="s">
        <v>122</v>
      </c>
      <c r="AY168" s="14" t="s">
        <v>114</v>
      </c>
      <c r="BE168" s="156">
        <f>IF(N168="základná",J168,0)</f>
        <v>0</v>
      </c>
      <c r="BF168" s="156">
        <f>IF(N168="znížená",J168,0)</f>
        <v>0</v>
      </c>
      <c r="BG168" s="156">
        <f>IF(N168="zákl. prenesená",J168,0)</f>
        <v>0</v>
      </c>
      <c r="BH168" s="156">
        <f>IF(N168="zníž. prenesená",J168,0)</f>
        <v>0</v>
      </c>
      <c r="BI168" s="156">
        <f>IF(N168="nulová",J168,0)</f>
        <v>0</v>
      </c>
      <c r="BJ168" s="14" t="s">
        <v>122</v>
      </c>
      <c r="BK168" s="156">
        <f>ROUND(I168*H168,2)</f>
        <v>0</v>
      </c>
      <c r="BL168" s="14" t="s">
        <v>161</v>
      </c>
      <c r="BM168" s="155" t="s">
        <v>264</v>
      </c>
    </row>
    <row r="169" spans="1:65" s="2" customFormat="1" ht="24.2" customHeight="1">
      <c r="A169" s="29"/>
      <c r="B169" s="142"/>
      <c r="C169" s="143" t="s">
        <v>265</v>
      </c>
      <c r="D169" s="143" t="s">
        <v>117</v>
      </c>
      <c r="E169" s="144" t="s">
        <v>266</v>
      </c>
      <c r="F169" s="145" t="s">
        <v>267</v>
      </c>
      <c r="G169" s="146" t="s">
        <v>173</v>
      </c>
      <c r="H169" s="147">
        <v>870</v>
      </c>
      <c r="I169" s="148"/>
      <c r="J169" s="149">
        <f>ROUND(I169*H169,2)</f>
        <v>0</v>
      </c>
      <c r="K169" s="150"/>
      <c r="L169" s="30"/>
      <c r="M169" s="151" t="s">
        <v>1</v>
      </c>
      <c r="N169" s="152" t="s">
        <v>39</v>
      </c>
      <c r="O169" s="58"/>
      <c r="P169" s="153">
        <f>O169*H169</f>
        <v>0</v>
      </c>
      <c r="Q169" s="153">
        <v>1.5034E-4</v>
      </c>
      <c r="R169" s="153">
        <f>Q169*H169</f>
        <v>0.13079579999999999</v>
      </c>
      <c r="S169" s="153">
        <v>0</v>
      </c>
      <c r="T169" s="154">
        <f>S169*H169</f>
        <v>0</v>
      </c>
      <c r="U169" s="29"/>
      <c r="V169" s="29"/>
      <c r="W169" s="29"/>
      <c r="X169" s="29"/>
      <c r="Y169" s="29"/>
      <c r="Z169" s="29"/>
      <c r="AA169" s="29"/>
      <c r="AB169" s="29"/>
      <c r="AC169" s="29"/>
      <c r="AD169" s="29"/>
      <c r="AE169" s="29"/>
      <c r="AR169" s="155" t="s">
        <v>161</v>
      </c>
      <c r="AT169" s="155" t="s">
        <v>117</v>
      </c>
      <c r="AU169" s="155" t="s">
        <v>122</v>
      </c>
      <c r="AY169" s="14" t="s">
        <v>114</v>
      </c>
      <c r="BE169" s="156">
        <f>IF(N169="základná",J169,0)</f>
        <v>0</v>
      </c>
      <c r="BF169" s="156">
        <f>IF(N169="znížená",J169,0)</f>
        <v>0</v>
      </c>
      <c r="BG169" s="156">
        <f>IF(N169="zákl. prenesená",J169,0)</f>
        <v>0</v>
      </c>
      <c r="BH169" s="156">
        <f>IF(N169="zníž. prenesená",J169,0)</f>
        <v>0</v>
      </c>
      <c r="BI169" s="156">
        <f>IF(N169="nulová",J169,0)</f>
        <v>0</v>
      </c>
      <c r="BJ169" s="14" t="s">
        <v>122</v>
      </c>
      <c r="BK169" s="156">
        <f>ROUND(I169*H169,2)</f>
        <v>0</v>
      </c>
      <c r="BL169" s="14" t="s">
        <v>161</v>
      </c>
      <c r="BM169" s="155" t="s">
        <v>268</v>
      </c>
    </row>
    <row r="170" spans="1:65" s="2" customFormat="1" ht="24.2" customHeight="1">
      <c r="A170" s="29"/>
      <c r="B170" s="142"/>
      <c r="C170" s="143" t="s">
        <v>269</v>
      </c>
      <c r="D170" s="143" t="s">
        <v>117</v>
      </c>
      <c r="E170" s="144" t="s">
        <v>270</v>
      </c>
      <c r="F170" s="145" t="s">
        <v>271</v>
      </c>
      <c r="G170" s="146" t="s">
        <v>173</v>
      </c>
      <c r="H170" s="147">
        <v>870</v>
      </c>
      <c r="I170" s="148"/>
      <c r="J170" s="149">
        <f>ROUND(I170*H170,2)</f>
        <v>0</v>
      </c>
      <c r="K170" s="150"/>
      <c r="L170" s="30"/>
      <c r="M170" s="151" t="s">
        <v>1</v>
      </c>
      <c r="N170" s="152" t="s">
        <v>39</v>
      </c>
      <c r="O170" s="58"/>
      <c r="P170" s="153">
        <f>O170*H170</f>
        <v>0</v>
      </c>
      <c r="Q170" s="153">
        <v>1.3E-6</v>
      </c>
      <c r="R170" s="153">
        <f>Q170*H170</f>
        <v>1.1310000000000001E-3</v>
      </c>
      <c r="S170" s="153">
        <v>0</v>
      </c>
      <c r="T170" s="154">
        <f>S170*H170</f>
        <v>0</v>
      </c>
      <c r="U170" s="29"/>
      <c r="V170" s="29"/>
      <c r="W170" s="29"/>
      <c r="X170" s="29"/>
      <c r="Y170" s="29"/>
      <c r="Z170" s="29"/>
      <c r="AA170" s="29"/>
      <c r="AB170" s="29"/>
      <c r="AC170" s="29"/>
      <c r="AD170" s="29"/>
      <c r="AE170" s="29"/>
      <c r="AR170" s="155" t="s">
        <v>161</v>
      </c>
      <c r="AT170" s="155" t="s">
        <v>117</v>
      </c>
      <c r="AU170" s="155" t="s">
        <v>122</v>
      </c>
      <c r="AY170" s="14" t="s">
        <v>114</v>
      </c>
      <c r="BE170" s="156">
        <f>IF(N170="základná",J170,0)</f>
        <v>0</v>
      </c>
      <c r="BF170" s="156">
        <f>IF(N170="znížená",J170,0)</f>
        <v>0</v>
      </c>
      <c r="BG170" s="156">
        <f>IF(N170="zákl. prenesená",J170,0)</f>
        <v>0</v>
      </c>
      <c r="BH170" s="156">
        <f>IF(N170="zníž. prenesená",J170,0)</f>
        <v>0</v>
      </c>
      <c r="BI170" s="156">
        <f>IF(N170="nulová",J170,0)</f>
        <v>0</v>
      </c>
      <c r="BJ170" s="14" t="s">
        <v>122</v>
      </c>
      <c r="BK170" s="156">
        <f>ROUND(I170*H170,2)</f>
        <v>0</v>
      </c>
      <c r="BL170" s="14" t="s">
        <v>161</v>
      </c>
      <c r="BM170" s="155" t="s">
        <v>272</v>
      </c>
    </row>
    <row r="171" spans="1:65" s="12" customFormat="1" ht="25.9" customHeight="1">
      <c r="B171" s="129"/>
      <c r="D171" s="130" t="s">
        <v>72</v>
      </c>
      <c r="E171" s="131" t="s">
        <v>176</v>
      </c>
      <c r="F171" s="131" t="s">
        <v>273</v>
      </c>
      <c r="I171" s="132"/>
      <c r="J171" s="133">
        <f>BK171</f>
        <v>0</v>
      </c>
      <c r="L171" s="129"/>
      <c r="M171" s="134"/>
      <c r="N171" s="135"/>
      <c r="O171" s="135"/>
      <c r="P171" s="136">
        <f>P172+P176+P180</f>
        <v>0</v>
      </c>
      <c r="Q171" s="135"/>
      <c r="R171" s="136">
        <f>R172+R176+R180</f>
        <v>0</v>
      </c>
      <c r="S171" s="135"/>
      <c r="T171" s="137">
        <f>T172+T176+T180</f>
        <v>6.3E-2</v>
      </c>
      <c r="AR171" s="130" t="s">
        <v>127</v>
      </c>
      <c r="AT171" s="138" t="s">
        <v>72</v>
      </c>
      <c r="AU171" s="138" t="s">
        <v>73</v>
      </c>
      <c r="AY171" s="130" t="s">
        <v>114</v>
      </c>
      <c r="BK171" s="139">
        <f>BK172+BK176+BK180</f>
        <v>0</v>
      </c>
    </row>
    <row r="172" spans="1:65" s="12" customFormat="1" ht="22.9" customHeight="1">
      <c r="B172" s="129"/>
      <c r="D172" s="130" t="s">
        <v>72</v>
      </c>
      <c r="E172" s="140" t="s">
        <v>274</v>
      </c>
      <c r="F172" s="140" t="s">
        <v>275</v>
      </c>
      <c r="I172" s="132"/>
      <c r="J172" s="141">
        <f>BK172</f>
        <v>0</v>
      </c>
      <c r="L172" s="129"/>
      <c r="M172" s="134"/>
      <c r="N172" s="135"/>
      <c r="O172" s="135"/>
      <c r="P172" s="136">
        <f>SUM(P173:P175)</f>
        <v>0</v>
      </c>
      <c r="Q172" s="135"/>
      <c r="R172" s="136">
        <f>SUM(R173:R175)</f>
        <v>0</v>
      </c>
      <c r="S172" s="135"/>
      <c r="T172" s="137">
        <f>SUM(T173:T175)</f>
        <v>6.3E-2</v>
      </c>
      <c r="AR172" s="130" t="s">
        <v>127</v>
      </c>
      <c r="AT172" s="138" t="s">
        <v>72</v>
      </c>
      <c r="AU172" s="138" t="s">
        <v>78</v>
      </c>
      <c r="AY172" s="130" t="s">
        <v>114</v>
      </c>
      <c r="BK172" s="139">
        <f>SUM(BK173:BK175)</f>
        <v>0</v>
      </c>
    </row>
    <row r="173" spans="1:65" s="2" customFormat="1" ht="24.2" customHeight="1">
      <c r="A173" s="29"/>
      <c r="B173" s="142"/>
      <c r="C173" s="143" t="s">
        <v>276</v>
      </c>
      <c r="D173" s="143" t="s">
        <v>117</v>
      </c>
      <c r="E173" s="144" t="s">
        <v>277</v>
      </c>
      <c r="F173" s="145" t="s">
        <v>278</v>
      </c>
      <c r="G173" s="146" t="s">
        <v>160</v>
      </c>
      <c r="H173" s="147">
        <v>100</v>
      </c>
      <c r="I173" s="148"/>
      <c r="J173" s="149">
        <f>ROUND(I173*H173,2)</f>
        <v>0</v>
      </c>
      <c r="K173" s="150"/>
      <c r="L173" s="30"/>
      <c r="M173" s="151" t="s">
        <v>1</v>
      </c>
      <c r="N173" s="152" t="s">
        <v>39</v>
      </c>
      <c r="O173" s="58"/>
      <c r="P173" s="153">
        <f>O173*H173</f>
        <v>0</v>
      </c>
      <c r="Q173" s="153">
        <v>0</v>
      </c>
      <c r="R173" s="153">
        <f>Q173*H173</f>
        <v>0</v>
      </c>
      <c r="S173" s="153">
        <v>0</v>
      </c>
      <c r="T173" s="154">
        <f>S173*H173</f>
        <v>0</v>
      </c>
      <c r="U173" s="29"/>
      <c r="V173" s="29"/>
      <c r="W173" s="29"/>
      <c r="X173" s="29"/>
      <c r="Y173" s="29"/>
      <c r="Z173" s="29"/>
      <c r="AA173" s="29"/>
      <c r="AB173" s="29"/>
      <c r="AC173" s="29"/>
      <c r="AD173" s="29"/>
      <c r="AE173" s="29"/>
      <c r="AR173" s="155" t="s">
        <v>279</v>
      </c>
      <c r="AT173" s="155" t="s">
        <v>117</v>
      </c>
      <c r="AU173" s="155" t="s">
        <v>122</v>
      </c>
      <c r="AY173" s="14" t="s">
        <v>114</v>
      </c>
      <c r="BE173" s="156">
        <f>IF(N173="základná",J173,0)</f>
        <v>0</v>
      </c>
      <c r="BF173" s="156">
        <f>IF(N173="znížená",J173,0)</f>
        <v>0</v>
      </c>
      <c r="BG173" s="156">
        <f>IF(N173="zákl. prenesená",J173,0)</f>
        <v>0</v>
      </c>
      <c r="BH173" s="156">
        <f>IF(N173="zníž. prenesená",J173,0)</f>
        <v>0</v>
      </c>
      <c r="BI173" s="156">
        <f>IF(N173="nulová",J173,0)</f>
        <v>0</v>
      </c>
      <c r="BJ173" s="14" t="s">
        <v>122</v>
      </c>
      <c r="BK173" s="156">
        <f>ROUND(I173*H173,2)</f>
        <v>0</v>
      </c>
      <c r="BL173" s="14" t="s">
        <v>279</v>
      </c>
      <c r="BM173" s="155" t="s">
        <v>280</v>
      </c>
    </row>
    <row r="174" spans="1:65" s="2" customFormat="1" ht="24.2" customHeight="1">
      <c r="A174" s="29"/>
      <c r="B174" s="142"/>
      <c r="C174" s="143" t="s">
        <v>281</v>
      </c>
      <c r="D174" s="143" t="s">
        <v>117</v>
      </c>
      <c r="E174" s="144" t="s">
        <v>282</v>
      </c>
      <c r="F174" s="145" t="s">
        <v>283</v>
      </c>
      <c r="G174" s="146" t="s">
        <v>160</v>
      </c>
      <c r="H174" s="147">
        <v>100</v>
      </c>
      <c r="I174" s="148"/>
      <c r="J174" s="149">
        <f>ROUND(I174*H174,2)</f>
        <v>0</v>
      </c>
      <c r="K174" s="150"/>
      <c r="L174" s="30"/>
      <c r="M174" s="151" t="s">
        <v>1</v>
      </c>
      <c r="N174" s="152" t="s">
        <v>39</v>
      </c>
      <c r="O174" s="58"/>
      <c r="P174" s="153">
        <f>O174*H174</f>
        <v>0</v>
      </c>
      <c r="Q174" s="153">
        <v>0</v>
      </c>
      <c r="R174" s="153">
        <f>Q174*H174</f>
        <v>0</v>
      </c>
      <c r="S174" s="153">
        <v>6.3000000000000003E-4</v>
      </c>
      <c r="T174" s="154">
        <f>S174*H174</f>
        <v>6.3E-2</v>
      </c>
      <c r="U174" s="29"/>
      <c r="V174" s="29"/>
      <c r="W174" s="29"/>
      <c r="X174" s="29"/>
      <c r="Y174" s="29"/>
      <c r="Z174" s="29"/>
      <c r="AA174" s="29"/>
      <c r="AB174" s="29"/>
      <c r="AC174" s="29"/>
      <c r="AD174" s="29"/>
      <c r="AE174" s="29"/>
      <c r="AR174" s="155" t="s">
        <v>279</v>
      </c>
      <c r="AT174" s="155" t="s">
        <v>117</v>
      </c>
      <c r="AU174" s="155" t="s">
        <v>122</v>
      </c>
      <c r="AY174" s="14" t="s">
        <v>114</v>
      </c>
      <c r="BE174" s="156">
        <f>IF(N174="základná",J174,0)</f>
        <v>0</v>
      </c>
      <c r="BF174" s="156">
        <f>IF(N174="znížená",J174,0)</f>
        <v>0</v>
      </c>
      <c r="BG174" s="156">
        <f>IF(N174="zákl. prenesená",J174,0)</f>
        <v>0</v>
      </c>
      <c r="BH174" s="156">
        <f>IF(N174="zníž. prenesená",J174,0)</f>
        <v>0</v>
      </c>
      <c r="BI174" s="156">
        <f>IF(N174="nulová",J174,0)</f>
        <v>0</v>
      </c>
      <c r="BJ174" s="14" t="s">
        <v>122</v>
      </c>
      <c r="BK174" s="156">
        <f>ROUND(I174*H174,2)</f>
        <v>0</v>
      </c>
      <c r="BL174" s="14" t="s">
        <v>279</v>
      </c>
      <c r="BM174" s="155" t="s">
        <v>284</v>
      </c>
    </row>
    <row r="175" spans="1:65" s="2" customFormat="1" ht="33" customHeight="1">
      <c r="A175" s="29"/>
      <c r="B175" s="142"/>
      <c r="C175" s="143" t="s">
        <v>285</v>
      </c>
      <c r="D175" s="143" t="s">
        <v>117</v>
      </c>
      <c r="E175" s="144" t="s">
        <v>286</v>
      </c>
      <c r="F175" s="145" t="s">
        <v>287</v>
      </c>
      <c r="G175" s="146" t="s">
        <v>166</v>
      </c>
      <c r="H175" s="157"/>
      <c r="I175" s="148"/>
      <c r="J175" s="149">
        <f>ROUND(I175*H175,2)</f>
        <v>0</v>
      </c>
      <c r="K175" s="150"/>
      <c r="L175" s="30"/>
      <c r="M175" s="151" t="s">
        <v>1</v>
      </c>
      <c r="N175" s="152" t="s">
        <v>39</v>
      </c>
      <c r="O175" s="58"/>
      <c r="P175" s="153">
        <f>O175*H175</f>
        <v>0</v>
      </c>
      <c r="Q175" s="153">
        <v>0</v>
      </c>
      <c r="R175" s="153">
        <f>Q175*H175</f>
        <v>0</v>
      </c>
      <c r="S175" s="153">
        <v>0</v>
      </c>
      <c r="T175" s="154">
        <f>S175*H175</f>
        <v>0</v>
      </c>
      <c r="U175" s="29"/>
      <c r="V175" s="29"/>
      <c r="W175" s="29"/>
      <c r="X175" s="29"/>
      <c r="Y175" s="29"/>
      <c r="Z175" s="29"/>
      <c r="AA175" s="29"/>
      <c r="AB175" s="29"/>
      <c r="AC175" s="29"/>
      <c r="AD175" s="29"/>
      <c r="AE175" s="29"/>
      <c r="AR175" s="155" t="s">
        <v>279</v>
      </c>
      <c r="AT175" s="155" t="s">
        <v>117</v>
      </c>
      <c r="AU175" s="155" t="s">
        <v>122</v>
      </c>
      <c r="AY175" s="14" t="s">
        <v>114</v>
      </c>
      <c r="BE175" s="156">
        <f>IF(N175="základná",J175,0)</f>
        <v>0</v>
      </c>
      <c r="BF175" s="156">
        <f>IF(N175="znížená",J175,0)</f>
        <v>0</v>
      </c>
      <c r="BG175" s="156">
        <f>IF(N175="zákl. prenesená",J175,0)</f>
        <v>0</v>
      </c>
      <c r="BH175" s="156">
        <f>IF(N175="zníž. prenesená",J175,0)</f>
        <v>0</v>
      </c>
      <c r="BI175" s="156">
        <f>IF(N175="nulová",J175,0)</f>
        <v>0</v>
      </c>
      <c r="BJ175" s="14" t="s">
        <v>122</v>
      </c>
      <c r="BK175" s="156">
        <f>ROUND(I175*H175,2)</f>
        <v>0</v>
      </c>
      <c r="BL175" s="14" t="s">
        <v>279</v>
      </c>
      <c r="BM175" s="155" t="s">
        <v>288</v>
      </c>
    </row>
    <row r="176" spans="1:65" s="12" customFormat="1" ht="22.9" customHeight="1">
      <c r="B176" s="129"/>
      <c r="D176" s="130" t="s">
        <v>72</v>
      </c>
      <c r="E176" s="140" t="s">
        <v>289</v>
      </c>
      <c r="F176" s="140" t="s">
        <v>290</v>
      </c>
      <c r="I176" s="132"/>
      <c r="J176" s="141">
        <f>BK176</f>
        <v>0</v>
      </c>
      <c r="L176" s="129"/>
      <c r="M176" s="134"/>
      <c r="N176" s="135"/>
      <c r="O176" s="135"/>
      <c r="P176" s="136">
        <f>SUM(P177:P179)</f>
        <v>0</v>
      </c>
      <c r="Q176" s="135"/>
      <c r="R176" s="136">
        <f>SUM(R177:R179)</f>
        <v>0</v>
      </c>
      <c r="S176" s="135"/>
      <c r="T176" s="137">
        <f>SUM(T177:T179)</f>
        <v>0</v>
      </c>
      <c r="AR176" s="130" t="s">
        <v>127</v>
      </c>
      <c r="AT176" s="138" t="s">
        <v>72</v>
      </c>
      <c r="AU176" s="138" t="s">
        <v>78</v>
      </c>
      <c r="AY176" s="130" t="s">
        <v>114</v>
      </c>
      <c r="BK176" s="139">
        <f>SUM(BK177:BK179)</f>
        <v>0</v>
      </c>
    </row>
    <row r="177" spans="1:65" s="2" customFormat="1" ht="16.5" customHeight="1">
      <c r="A177" s="29"/>
      <c r="B177" s="142"/>
      <c r="C177" s="143" t="s">
        <v>291</v>
      </c>
      <c r="D177" s="143" t="s">
        <v>117</v>
      </c>
      <c r="E177" s="144" t="s">
        <v>292</v>
      </c>
      <c r="F177" s="145" t="s">
        <v>293</v>
      </c>
      <c r="G177" s="146" t="s">
        <v>197</v>
      </c>
      <c r="H177" s="147">
        <v>2</v>
      </c>
      <c r="I177" s="148"/>
      <c r="J177" s="149">
        <f>ROUND(I177*H177,2)</f>
        <v>0</v>
      </c>
      <c r="K177" s="150"/>
      <c r="L177" s="30"/>
      <c r="M177" s="151" t="s">
        <v>1</v>
      </c>
      <c r="N177" s="152" t="s">
        <v>39</v>
      </c>
      <c r="O177" s="58"/>
      <c r="P177" s="153">
        <f>O177*H177</f>
        <v>0</v>
      </c>
      <c r="Q177" s="153">
        <v>0</v>
      </c>
      <c r="R177" s="153">
        <f>Q177*H177</f>
        <v>0</v>
      </c>
      <c r="S177" s="153">
        <v>0</v>
      </c>
      <c r="T177" s="154">
        <f>S177*H177</f>
        <v>0</v>
      </c>
      <c r="U177" s="29"/>
      <c r="V177" s="29"/>
      <c r="W177" s="29"/>
      <c r="X177" s="29"/>
      <c r="Y177" s="29"/>
      <c r="Z177" s="29"/>
      <c r="AA177" s="29"/>
      <c r="AB177" s="29"/>
      <c r="AC177" s="29"/>
      <c r="AD177" s="29"/>
      <c r="AE177" s="29"/>
      <c r="AR177" s="155" t="s">
        <v>279</v>
      </c>
      <c r="AT177" s="155" t="s">
        <v>117</v>
      </c>
      <c r="AU177" s="155" t="s">
        <v>122</v>
      </c>
      <c r="AY177" s="14" t="s">
        <v>114</v>
      </c>
      <c r="BE177" s="156">
        <f>IF(N177="základná",J177,0)</f>
        <v>0</v>
      </c>
      <c r="BF177" s="156">
        <f>IF(N177="znížená",J177,0)</f>
        <v>0</v>
      </c>
      <c r="BG177" s="156">
        <f>IF(N177="zákl. prenesená",J177,0)</f>
        <v>0</v>
      </c>
      <c r="BH177" s="156">
        <f>IF(N177="zníž. prenesená",J177,0)</f>
        <v>0</v>
      </c>
      <c r="BI177" s="156">
        <f>IF(N177="nulová",J177,0)</f>
        <v>0</v>
      </c>
      <c r="BJ177" s="14" t="s">
        <v>122</v>
      </c>
      <c r="BK177" s="156">
        <f>ROUND(I177*H177,2)</f>
        <v>0</v>
      </c>
      <c r="BL177" s="14" t="s">
        <v>279</v>
      </c>
      <c r="BM177" s="155" t="s">
        <v>294</v>
      </c>
    </row>
    <row r="178" spans="1:65" s="2" customFormat="1" ht="16.5" customHeight="1">
      <c r="A178" s="29"/>
      <c r="B178" s="142"/>
      <c r="C178" s="143" t="s">
        <v>295</v>
      </c>
      <c r="D178" s="143" t="s">
        <v>117</v>
      </c>
      <c r="E178" s="144" t="s">
        <v>296</v>
      </c>
      <c r="F178" s="145" t="s">
        <v>297</v>
      </c>
      <c r="G178" s="146" t="s">
        <v>197</v>
      </c>
      <c r="H178" s="147">
        <v>2</v>
      </c>
      <c r="I178" s="148"/>
      <c r="J178" s="149">
        <f>ROUND(I178*H178,2)</f>
        <v>0</v>
      </c>
      <c r="K178" s="150"/>
      <c r="L178" s="30"/>
      <c r="M178" s="151" t="s">
        <v>1</v>
      </c>
      <c r="N178" s="152" t="s">
        <v>39</v>
      </c>
      <c r="O178" s="58"/>
      <c r="P178" s="153">
        <f>O178*H178</f>
        <v>0</v>
      </c>
      <c r="Q178" s="153">
        <v>0</v>
      </c>
      <c r="R178" s="153">
        <f>Q178*H178</f>
        <v>0</v>
      </c>
      <c r="S178" s="153">
        <v>0</v>
      </c>
      <c r="T178" s="154">
        <f>S178*H178</f>
        <v>0</v>
      </c>
      <c r="U178" s="29"/>
      <c r="V178" s="29"/>
      <c r="W178" s="29"/>
      <c r="X178" s="29"/>
      <c r="Y178" s="29"/>
      <c r="Z178" s="29"/>
      <c r="AA178" s="29"/>
      <c r="AB178" s="29"/>
      <c r="AC178" s="29"/>
      <c r="AD178" s="29"/>
      <c r="AE178" s="29"/>
      <c r="AR178" s="155" t="s">
        <v>279</v>
      </c>
      <c r="AT178" s="155" t="s">
        <v>117</v>
      </c>
      <c r="AU178" s="155" t="s">
        <v>122</v>
      </c>
      <c r="AY178" s="14" t="s">
        <v>114</v>
      </c>
      <c r="BE178" s="156">
        <f>IF(N178="základná",J178,0)</f>
        <v>0</v>
      </c>
      <c r="BF178" s="156">
        <f>IF(N178="znížená",J178,0)</f>
        <v>0</v>
      </c>
      <c r="BG178" s="156">
        <f>IF(N178="zákl. prenesená",J178,0)</f>
        <v>0</v>
      </c>
      <c r="BH178" s="156">
        <f>IF(N178="zníž. prenesená",J178,0)</f>
        <v>0</v>
      </c>
      <c r="BI178" s="156">
        <f>IF(N178="nulová",J178,0)</f>
        <v>0</v>
      </c>
      <c r="BJ178" s="14" t="s">
        <v>122</v>
      </c>
      <c r="BK178" s="156">
        <f>ROUND(I178*H178,2)</f>
        <v>0</v>
      </c>
      <c r="BL178" s="14" t="s">
        <v>279</v>
      </c>
      <c r="BM178" s="155" t="s">
        <v>298</v>
      </c>
    </row>
    <row r="179" spans="1:65" s="2" customFormat="1" ht="33" customHeight="1">
      <c r="A179" s="29"/>
      <c r="B179" s="142"/>
      <c r="C179" s="143" t="s">
        <v>299</v>
      </c>
      <c r="D179" s="143" t="s">
        <v>117</v>
      </c>
      <c r="E179" s="144" t="s">
        <v>300</v>
      </c>
      <c r="F179" s="145" t="s">
        <v>301</v>
      </c>
      <c r="G179" s="146" t="s">
        <v>197</v>
      </c>
      <c r="H179" s="147">
        <v>2</v>
      </c>
      <c r="I179" s="148"/>
      <c r="J179" s="149">
        <f>ROUND(I179*H179,2)</f>
        <v>0</v>
      </c>
      <c r="K179" s="150"/>
      <c r="L179" s="30"/>
      <c r="M179" s="151" t="s">
        <v>1</v>
      </c>
      <c r="N179" s="152" t="s">
        <v>39</v>
      </c>
      <c r="O179" s="58"/>
      <c r="P179" s="153">
        <f>O179*H179</f>
        <v>0</v>
      </c>
      <c r="Q179" s="153">
        <v>0</v>
      </c>
      <c r="R179" s="153">
        <f>Q179*H179</f>
        <v>0</v>
      </c>
      <c r="S179" s="153">
        <v>0</v>
      </c>
      <c r="T179" s="154">
        <f>S179*H179</f>
        <v>0</v>
      </c>
      <c r="U179" s="29"/>
      <c r="V179" s="29"/>
      <c r="W179" s="29"/>
      <c r="X179" s="29"/>
      <c r="Y179" s="29"/>
      <c r="Z179" s="29"/>
      <c r="AA179" s="29"/>
      <c r="AB179" s="29"/>
      <c r="AC179" s="29"/>
      <c r="AD179" s="29"/>
      <c r="AE179" s="29"/>
      <c r="AR179" s="155" t="s">
        <v>279</v>
      </c>
      <c r="AT179" s="155" t="s">
        <v>117</v>
      </c>
      <c r="AU179" s="155" t="s">
        <v>122</v>
      </c>
      <c r="AY179" s="14" t="s">
        <v>114</v>
      </c>
      <c r="BE179" s="156">
        <f>IF(N179="základná",J179,0)</f>
        <v>0</v>
      </c>
      <c r="BF179" s="156">
        <f>IF(N179="znížená",J179,0)</f>
        <v>0</v>
      </c>
      <c r="BG179" s="156">
        <f>IF(N179="zákl. prenesená",J179,0)</f>
        <v>0</v>
      </c>
      <c r="BH179" s="156">
        <f>IF(N179="zníž. prenesená",J179,0)</f>
        <v>0</v>
      </c>
      <c r="BI179" s="156">
        <f>IF(N179="nulová",J179,0)</f>
        <v>0</v>
      </c>
      <c r="BJ179" s="14" t="s">
        <v>122</v>
      </c>
      <c r="BK179" s="156">
        <f>ROUND(I179*H179,2)</f>
        <v>0</v>
      </c>
      <c r="BL179" s="14" t="s">
        <v>279</v>
      </c>
      <c r="BM179" s="155" t="s">
        <v>302</v>
      </c>
    </row>
    <row r="180" spans="1:65" s="12" customFormat="1" ht="22.9" customHeight="1">
      <c r="B180" s="129"/>
      <c r="D180" s="130" t="s">
        <v>72</v>
      </c>
      <c r="E180" s="140" t="s">
        <v>303</v>
      </c>
      <c r="F180" s="140" t="s">
        <v>304</v>
      </c>
      <c r="I180" s="132"/>
      <c r="J180" s="141">
        <f>BK180</f>
        <v>0</v>
      </c>
      <c r="L180" s="129"/>
      <c r="M180" s="134"/>
      <c r="N180" s="135"/>
      <c r="O180" s="135"/>
      <c r="P180" s="136">
        <f>SUM(P181:P182)</f>
        <v>0</v>
      </c>
      <c r="Q180" s="135"/>
      <c r="R180" s="136">
        <f>SUM(R181:R182)</f>
        <v>0</v>
      </c>
      <c r="S180" s="135"/>
      <c r="T180" s="137">
        <f>SUM(T181:T182)</f>
        <v>0</v>
      </c>
      <c r="AR180" s="130" t="s">
        <v>127</v>
      </c>
      <c r="AT180" s="138" t="s">
        <v>72</v>
      </c>
      <c r="AU180" s="138" t="s">
        <v>78</v>
      </c>
      <c r="AY180" s="130" t="s">
        <v>114</v>
      </c>
      <c r="BK180" s="139">
        <f>SUM(BK181:BK182)</f>
        <v>0</v>
      </c>
    </row>
    <row r="181" spans="1:65" s="2" customFormat="1" ht="24.2" customHeight="1">
      <c r="A181" s="29"/>
      <c r="B181" s="142"/>
      <c r="C181" s="143" t="s">
        <v>305</v>
      </c>
      <c r="D181" s="143" t="s">
        <v>117</v>
      </c>
      <c r="E181" s="144" t="s">
        <v>306</v>
      </c>
      <c r="F181" s="145" t="s">
        <v>307</v>
      </c>
      <c r="G181" s="146" t="s">
        <v>197</v>
      </c>
      <c r="H181" s="147">
        <v>50</v>
      </c>
      <c r="I181" s="148"/>
      <c r="J181" s="149">
        <f>ROUND(I181*H181,2)</f>
        <v>0</v>
      </c>
      <c r="K181" s="150"/>
      <c r="L181" s="30"/>
      <c r="M181" s="151" t="s">
        <v>1</v>
      </c>
      <c r="N181" s="152" t="s">
        <v>39</v>
      </c>
      <c r="O181" s="58"/>
      <c r="P181" s="153">
        <f>O181*H181</f>
        <v>0</v>
      </c>
      <c r="Q181" s="153">
        <v>0</v>
      </c>
      <c r="R181" s="153">
        <f>Q181*H181</f>
        <v>0</v>
      </c>
      <c r="S181" s="153">
        <v>0</v>
      </c>
      <c r="T181" s="154">
        <f>S181*H181</f>
        <v>0</v>
      </c>
      <c r="U181" s="29"/>
      <c r="V181" s="29"/>
      <c r="W181" s="29"/>
      <c r="X181" s="29"/>
      <c r="Y181" s="29"/>
      <c r="Z181" s="29"/>
      <c r="AA181" s="29"/>
      <c r="AB181" s="29"/>
      <c r="AC181" s="29"/>
      <c r="AD181" s="29"/>
      <c r="AE181" s="29"/>
      <c r="AR181" s="155" t="s">
        <v>279</v>
      </c>
      <c r="AT181" s="155" t="s">
        <v>117</v>
      </c>
      <c r="AU181" s="155" t="s">
        <v>122</v>
      </c>
      <c r="AY181" s="14" t="s">
        <v>114</v>
      </c>
      <c r="BE181" s="156">
        <f>IF(N181="základná",J181,0)</f>
        <v>0</v>
      </c>
      <c r="BF181" s="156">
        <f>IF(N181="znížená",J181,0)</f>
        <v>0</v>
      </c>
      <c r="BG181" s="156">
        <f>IF(N181="zákl. prenesená",J181,0)</f>
        <v>0</v>
      </c>
      <c r="BH181" s="156">
        <f>IF(N181="zníž. prenesená",J181,0)</f>
        <v>0</v>
      </c>
      <c r="BI181" s="156">
        <f>IF(N181="nulová",J181,0)</f>
        <v>0</v>
      </c>
      <c r="BJ181" s="14" t="s">
        <v>122</v>
      </c>
      <c r="BK181" s="156">
        <f>ROUND(I181*H181,2)</f>
        <v>0</v>
      </c>
      <c r="BL181" s="14" t="s">
        <v>279</v>
      </c>
      <c r="BM181" s="155" t="s">
        <v>308</v>
      </c>
    </row>
    <row r="182" spans="1:65" s="2" customFormat="1" ht="16.5" customHeight="1">
      <c r="A182" s="29"/>
      <c r="B182" s="142"/>
      <c r="C182" s="143" t="s">
        <v>309</v>
      </c>
      <c r="D182" s="143" t="s">
        <v>117</v>
      </c>
      <c r="E182" s="144" t="s">
        <v>310</v>
      </c>
      <c r="F182" s="145" t="s">
        <v>311</v>
      </c>
      <c r="G182" s="146" t="s">
        <v>197</v>
      </c>
      <c r="H182" s="147">
        <v>1</v>
      </c>
      <c r="I182" s="148"/>
      <c r="J182" s="149">
        <f>ROUND(I182*H182,2)</f>
        <v>0</v>
      </c>
      <c r="K182" s="150"/>
      <c r="L182" s="30"/>
      <c r="M182" s="151" t="s">
        <v>1</v>
      </c>
      <c r="N182" s="152" t="s">
        <v>39</v>
      </c>
      <c r="O182" s="58"/>
      <c r="P182" s="153">
        <f>O182*H182</f>
        <v>0</v>
      </c>
      <c r="Q182" s="153">
        <v>0</v>
      </c>
      <c r="R182" s="153">
        <f>Q182*H182</f>
        <v>0</v>
      </c>
      <c r="S182" s="153">
        <v>0</v>
      </c>
      <c r="T182" s="154">
        <f>S182*H182</f>
        <v>0</v>
      </c>
      <c r="U182" s="29"/>
      <c r="V182" s="29"/>
      <c r="W182" s="29"/>
      <c r="X182" s="29"/>
      <c r="Y182" s="29"/>
      <c r="Z182" s="29"/>
      <c r="AA182" s="29"/>
      <c r="AB182" s="29"/>
      <c r="AC182" s="29"/>
      <c r="AD182" s="29"/>
      <c r="AE182" s="29"/>
      <c r="AR182" s="155" t="s">
        <v>279</v>
      </c>
      <c r="AT182" s="155" t="s">
        <v>117</v>
      </c>
      <c r="AU182" s="155" t="s">
        <v>122</v>
      </c>
      <c r="AY182" s="14" t="s">
        <v>114</v>
      </c>
      <c r="BE182" s="156">
        <f>IF(N182="základná",J182,0)</f>
        <v>0</v>
      </c>
      <c r="BF182" s="156">
        <f>IF(N182="znížená",J182,0)</f>
        <v>0</v>
      </c>
      <c r="BG182" s="156">
        <f>IF(N182="zákl. prenesená",J182,0)</f>
        <v>0</v>
      </c>
      <c r="BH182" s="156">
        <f>IF(N182="zníž. prenesená",J182,0)</f>
        <v>0</v>
      </c>
      <c r="BI182" s="156">
        <f>IF(N182="nulová",J182,0)</f>
        <v>0</v>
      </c>
      <c r="BJ182" s="14" t="s">
        <v>122</v>
      </c>
      <c r="BK182" s="156">
        <f>ROUND(I182*H182,2)</f>
        <v>0</v>
      </c>
      <c r="BL182" s="14" t="s">
        <v>279</v>
      </c>
      <c r="BM182" s="155" t="s">
        <v>312</v>
      </c>
    </row>
    <row r="183" spans="1:65" s="12" customFormat="1" ht="25.9" customHeight="1">
      <c r="B183" s="129"/>
      <c r="D183" s="130" t="s">
        <v>72</v>
      </c>
      <c r="E183" s="131" t="s">
        <v>313</v>
      </c>
      <c r="F183" s="131" t="s">
        <v>314</v>
      </c>
      <c r="I183" s="132"/>
      <c r="J183" s="133">
        <f>BK183</f>
        <v>0</v>
      </c>
      <c r="L183" s="129"/>
      <c r="M183" s="134"/>
      <c r="N183" s="135"/>
      <c r="O183" s="135"/>
      <c r="P183" s="136">
        <f>P184</f>
        <v>0</v>
      </c>
      <c r="Q183" s="135"/>
      <c r="R183" s="136">
        <f>R184</f>
        <v>0</v>
      </c>
      <c r="S183" s="135"/>
      <c r="T183" s="137">
        <f>T184</f>
        <v>0</v>
      </c>
      <c r="AR183" s="130" t="s">
        <v>121</v>
      </c>
      <c r="AT183" s="138" t="s">
        <v>72</v>
      </c>
      <c r="AU183" s="138" t="s">
        <v>73</v>
      </c>
      <c r="AY183" s="130" t="s">
        <v>114</v>
      </c>
      <c r="BK183" s="139">
        <f>BK184</f>
        <v>0</v>
      </c>
    </row>
    <row r="184" spans="1:65" s="2" customFormat="1" ht="33" customHeight="1">
      <c r="A184" s="29"/>
      <c r="B184" s="142"/>
      <c r="C184" s="143" t="s">
        <v>315</v>
      </c>
      <c r="D184" s="143" t="s">
        <v>117</v>
      </c>
      <c r="E184" s="144" t="s">
        <v>316</v>
      </c>
      <c r="F184" s="145" t="s">
        <v>317</v>
      </c>
      <c r="G184" s="146" t="s">
        <v>318</v>
      </c>
      <c r="H184" s="147">
        <v>200</v>
      </c>
      <c r="I184" s="148"/>
      <c r="J184" s="149">
        <f>ROUND(I184*H184,2)</f>
        <v>0</v>
      </c>
      <c r="K184" s="150"/>
      <c r="L184" s="30"/>
      <c r="M184" s="151" t="s">
        <v>1</v>
      </c>
      <c r="N184" s="152" t="s">
        <v>39</v>
      </c>
      <c r="O184" s="58"/>
      <c r="P184" s="153">
        <f>O184*H184</f>
        <v>0</v>
      </c>
      <c r="Q184" s="153">
        <v>0</v>
      </c>
      <c r="R184" s="153">
        <f>Q184*H184</f>
        <v>0</v>
      </c>
      <c r="S184" s="153">
        <v>0</v>
      </c>
      <c r="T184" s="154">
        <f>S184*H184</f>
        <v>0</v>
      </c>
      <c r="U184" s="29"/>
      <c r="V184" s="29"/>
      <c r="W184" s="29"/>
      <c r="X184" s="29"/>
      <c r="Y184" s="29"/>
      <c r="Z184" s="29"/>
      <c r="AA184" s="29"/>
      <c r="AB184" s="29"/>
      <c r="AC184" s="29"/>
      <c r="AD184" s="29"/>
      <c r="AE184" s="29"/>
      <c r="AR184" s="155" t="s">
        <v>319</v>
      </c>
      <c r="AT184" s="155" t="s">
        <v>117</v>
      </c>
      <c r="AU184" s="155" t="s">
        <v>78</v>
      </c>
      <c r="AY184" s="14" t="s">
        <v>114</v>
      </c>
      <c r="BE184" s="156">
        <f>IF(N184="základná",J184,0)</f>
        <v>0</v>
      </c>
      <c r="BF184" s="156">
        <f>IF(N184="znížená",J184,0)</f>
        <v>0</v>
      </c>
      <c r="BG184" s="156">
        <f>IF(N184="zákl. prenesená",J184,0)</f>
        <v>0</v>
      </c>
      <c r="BH184" s="156">
        <f>IF(N184="zníž. prenesená",J184,0)</f>
        <v>0</v>
      </c>
      <c r="BI184" s="156">
        <f>IF(N184="nulová",J184,0)</f>
        <v>0</v>
      </c>
      <c r="BJ184" s="14" t="s">
        <v>122</v>
      </c>
      <c r="BK184" s="156">
        <f>ROUND(I184*H184,2)</f>
        <v>0</v>
      </c>
      <c r="BL184" s="14" t="s">
        <v>319</v>
      </c>
      <c r="BM184" s="155" t="s">
        <v>320</v>
      </c>
    </row>
    <row r="185" spans="1:65" s="12" customFormat="1" ht="25.9" customHeight="1">
      <c r="B185" s="129"/>
      <c r="D185" s="130" t="s">
        <v>72</v>
      </c>
      <c r="E185" s="131" t="s">
        <v>321</v>
      </c>
      <c r="F185" s="131" t="s">
        <v>322</v>
      </c>
      <c r="I185" s="132"/>
      <c r="J185" s="133">
        <f>BK185</f>
        <v>0</v>
      </c>
      <c r="L185" s="129"/>
      <c r="M185" s="134"/>
      <c r="N185" s="135"/>
      <c r="O185" s="135"/>
      <c r="P185" s="136">
        <f>SUM(P186:P189)</f>
        <v>0</v>
      </c>
      <c r="Q185" s="135"/>
      <c r="R185" s="136">
        <f>SUM(R186:R189)</f>
        <v>0</v>
      </c>
      <c r="S185" s="135"/>
      <c r="T185" s="137">
        <f>SUM(T186:T189)</f>
        <v>0</v>
      </c>
      <c r="AR185" s="130" t="s">
        <v>134</v>
      </c>
      <c r="AT185" s="138" t="s">
        <v>72</v>
      </c>
      <c r="AU185" s="138" t="s">
        <v>73</v>
      </c>
      <c r="AY185" s="130" t="s">
        <v>114</v>
      </c>
      <c r="BK185" s="139">
        <f>SUM(BK186:BK189)</f>
        <v>0</v>
      </c>
    </row>
    <row r="186" spans="1:65" s="2" customFormat="1" ht="21.75" customHeight="1">
      <c r="A186" s="29"/>
      <c r="B186" s="142"/>
      <c r="C186" s="143" t="s">
        <v>323</v>
      </c>
      <c r="D186" s="143" t="s">
        <v>117</v>
      </c>
      <c r="E186" s="144" t="s">
        <v>324</v>
      </c>
      <c r="F186" s="145" t="s">
        <v>325</v>
      </c>
      <c r="G186" s="146" t="s">
        <v>326</v>
      </c>
      <c r="H186" s="147">
        <v>1</v>
      </c>
      <c r="I186" s="148"/>
      <c r="J186" s="149">
        <f>ROUND(I186*H186,2)</f>
        <v>0</v>
      </c>
      <c r="K186" s="150"/>
      <c r="L186" s="30"/>
      <c r="M186" s="151" t="s">
        <v>1</v>
      </c>
      <c r="N186" s="152" t="s">
        <v>39</v>
      </c>
      <c r="O186" s="58"/>
      <c r="P186" s="153">
        <f>O186*H186</f>
        <v>0</v>
      </c>
      <c r="Q186" s="153">
        <v>0</v>
      </c>
      <c r="R186" s="153">
        <f>Q186*H186</f>
        <v>0</v>
      </c>
      <c r="S186" s="153">
        <v>0</v>
      </c>
      <c r="T186" s="154">
        <f>S186*H186</f>
        <v>0</v>
      </c>
      <c r="U186" s="29"/>
      <c r="V186" s="29"/>
      <c r="W186" s="29"/>
      <c r="X186" s="29"/>
      <c r="Y186" s="29"/>
      <c r="Z186" s="29"/>
      <c r="AA186" s="29"/>
      <c r="AB186" s="29"/>
      <c r="AC186" s="29"/>
      <c r="AD186" s="29"/>
      <c r="AE186" s="29"/>
      <c r="AR186" s="155" t="s">
        <v>327</v>
      </c>
      <c r="AT186" s="155" t="s">
        <v>117</v>
      </c>
      <c r="AU186" s="155" t="s">
        <v>78</v>
      </c>
      <c r="AY186" s="14" t="s">
        <v>114</v>
      </c>
      <c r="BE186" s="156">
        <f>IF(N186="základná",J186,0)</f>
        <v>0</v>
      </c>
      <c r="BF186" s="156">
        <f>IF(N186="znížená",J186,0)</f>
        <v>0</v>
      </c>
      <c r="BG186" s="156">
        <f>IF(N186="zákl. prenesená",J186,0)</f>
        <v>0</v>
      </c>
      <c r="BH186" s="156">
        <f>IF(N186="zníž. prenesená",J186,0)</f>
        <v>0</v>
      </c>
      <c r="BI186" s="156">
        <f>IF(N186="nulová",J186,0)</f>
        <v>0</v>
      </c>
      <c r="BJ186" s="14" t="s">
        <v>122</v>
      </c>
      <c r="BK186" s="156">
        <f>ROUND(I186*H186,2)</f>
        <v>0</v>
      </c>
      <c r="BL186" s="14" t="s">
        <v>327</v>
      </c>
      <c r="BM186" s="155" t="s">
        <v>328</v>
      </c>
    </row>
    <row r="187" spans="1:65" s="2" customFormat="1" ht="16.5" customHeight="1">
      <c r="A187" s="29"/>
      <c r="B187" s="142"/>
      <c r="C187" s="143" t="s">
        <v>329</v>
      </c>
      <c r="D187" s="143" t="s">
        <v>117</v>
      </c>
      <c r="E187" s="144" t="s">
        <v>330</v>
      </c>
      <c r="F187" s="145" t="s">
        <v>331</v>
      </c>
      <c r="G187" s="146" t="s">
        <v>326</v>
      </c>
      <c r="H187" s="147">
        <v>1</v>
      </c>
      <c r="I187" s="148"/>
      <c r="J187" s="149">
        <f>ROUND(I187*H187,2)</f>
        <v>0</v>
      </c>
      <c r="K187" s="150"/>
      <c r="L187" s="30"/>
      <c r="M187" s="151" t="s">
        <v>1</v>
      </c>
      <c r="N187" s="152" t="s">
        <v>39</v>
      </c>
      <c r="O187" s="58"/>
      <c r="P187" s="153">
        <f>O187*H187</f>
        <v>0</v>
      </c>
      <c r="Q187" s="153">
        <v>0</v>
      </c>
      <c r="R187" s="153">
        <f>Q187*H187</f>
        <v>0</v>
      </c>
      <c r="S187" s="153">
        <v>0</v>
      </c>
      <c r="T187" s="154">
        <f>S187*H187</f>
        <v>0</v>
      </c>
      <c r="U187" s="29"/>
      <c r="V187" s="29"/>
      <c r="W187" s="29"/>
      <c r="X187" s="29"/>
      <c r="Y187" s="29"/>
      <c r="Z187" s="29"/>
      <c r="AA187" s="29"/>
      <c r="AB187" s="29"/>
      <c r="AC187" s="29"/>
      <c r="AD187" s="29"/>
      <c r="AE187" s="29"/>
      <c r="AR187" s="155" t="s">
        <v>327</v>
      </c>
      <c r="AT187" s="155" t="s">
        <v>117</v>
      </c>
      <c r="AU187" s="155" t="s">
        <v>78</v>
      </c>
      <c r="AY187" s="14" t="s">
        <v>114</v>
      </c>
      <c r="BE187" s="156">
        <f>IF(N187="základná",J187,0)</f>
        <v>0</v>
      </c>
      <c r="BF187" s="156">
        <f>IF(N187="znížená",J187,0)</f>
        <v>0</v>
      </c>
      <c r="BG187" s="156">
        <f>IF(N187="zákl. prenesená",J187,0)</f>
        <v>0</v>
      </c>
      <c r="BH187" s="156">
        <f>IF(N187="zníž. prenesená",J187,0)</f>
        <v>0</v>
      </c>
      <c r="BI187" s="156">
        <f>IF(N187="nulová",J187,0)</f>
        <v>0</v>
      </c>
      <c r="BJ187" s="14" t="s">
        <v>122</v>
      </c>
      <c r="BK187" s="156">
        <f>ROUND(I187*H187,2)</f>
        <v>0</v>
      </c>
      <c r="BL187" s="14" t="s">
        <v>327</v>
      </c>
      <c r="BM187" s="155" t="s">
        <v>332</v>
      </c>
    </row>
    <row r="188" spans="1:65" s="2" customFormat="1" ht="24.2" customHeight="1">
      <c r="A188" s="29"/>
      <c r="B188" s="142"/>
      <c r="C188" s="143" t="s">
        <v>333</v>
      </c>
      <c r="D188" s="143" t="s">
        <v>117</v>
      </c>
      <c r="E188" s="144" t="s">
        <v>334</v>
      </c>
      <c r="F188" s="145" t="s">
        <v>335</v>
      </c>
      <c r="G188" s="146" t="s">
        <v>326</v>
      </c>
      <c r="H188" s="147">
        <v>1</v>
      </c>
      <c r="I188" s="148"/>
      <c r="J188" s="149">
        <f>ROUND(I188*H188,2)</f>
        <v>0</v>
      </c>
      <c r="K188" s="150"/>
      <c r="L188" s="30"/>
      <c r="M188" s="151" t="s">
        <v>1</v>
      </c>
      <c r="N188" s="152" t="s">
        <v>39</v>
      </c>
      <c r="O188" s="58"/>
      <c r="P188" s="153">
        <f>O188*H188</f>
        <v>0</v>
      </c>
      <c r="Q188" s="153">
        <v>0</v>
      </c>
      <c r="R188" s="153">
        <f>Q188*H188</f>
        <v>0</v>
      </c>
      <c r="S188" s="153">
        <v>0</v>
      </c>
      <c r="T188" s="154">
        <f>S188*H188</f>
        <v>0</v>
      </c>
      <c r="U188" s="29"/>
      <c r="V188" s="29"/>
      <c r="W188" s="29"/>
      <c r="X188" s="29"/>
      <c r="Y188" s="29"/>
      <c r="Z188" s="29"/>
      <c r="AA188" s="29"/>
      <c r="AB188" s="29"/>
      <c r="AC188" s="29"/>
      <c r="AD188" s="29"/>
      <c r="AE188" s="29"/>
      <c r="AR188" s="155" t="s">
        <v>327</v>
      </c>
      <c r="AT188" s="155" t="s">
        <v>117</v>
      </c>
      <c r="AU188" s="155" t="s">
        <v>78</v>
      </c>
      <c r="AY188" s="14" t="s">
        <v>114</v>
      </c>
      <c r="BE188" s="156">
        <f>IF(N188="základná",J188,0)</f>
        <v>0</v>
      </c>
      <c r="BF188" s="156">
        <f>IF(N188="znížená",J188,0)</f>
        <v>0</v>
      </c>
      <c r="BG188" s="156">
        <f>IF(N188="zákl. prenesená",J188,0)</f>
        <v>0</v>
      </c>
      <c r="BH188" s="156">
        <f>IF(N188="zníž. prenesená",J188,0)</f>
        <v>0</v>
      </c>
      <c r="BI188" s="156">
        <f>IF(N188="nulová",J188,0)</f>
        <v>0</v>
      </c>
      <c r="BJ188" s="14" t="s">
        <v>122</v>
      </c>
      <c r="BK188" s="156">
        <f>ROUND(I188*H188,2)</f>
        <v>0</v>
      </c>
      <c r="BL188" s="14" t="s">
        <v>327</v>
      </c>
      <c r="BM188" s="155" t="s">
        <v>336</v>
      </c>
    </row>
    <row r="189" spans="1:65" s="2" customFormat="1" ht="16.5" customHeight="1">
      <c r="A189" s="29"/>
      <c r="B189" s="142"/>
      <c r="C189" s="143" t="s">
        <v>337</v>
      </c>
      <c r="D189" s="143" t="s">
        <v>117</v>
      </c>
      <c r="E189" s="144" t="s">
        <v>338</v>
      </c>
      <c r="F189" s="145" t="s">
        <v>339</v>
      </c>
      <c r="G189" s="146" t="s">
        <v>326</v>
      </c>
      <c r="H189" s="147">
        <v>1</v>
      </c>
      <c r="I189" s="148"/>
      <c r="J189" s="149">
        <f>ROUND(I189*H189,2)</f>
        <v>0</v>
      </c>
      <c r="K189" s="150"/>
      <c r="L189" s="30"/>
      <c r="M189" s="169" t="s">
        <v>1</v>
      </c>
      <c r="N189" s="170" t="s">
        <v>39</v>
      </c>
      <c r="O189" s="171"/>
      <c r="P189" s="172">
        <f>O189*H189</f>
        <v>0</v>
      </c>
      <c r="Q189" s="172">
        <v>0</v>
      </c>
      <c r="R189" s="172">
        <f>Q189*H189</f>
        <v>0</v>
      </c>
      <c r="S189" s="172">
        <v>0</v>
      </c>
      <c r="T189" s="173">
        <f>S189*H189</f>
        <v>0</v>
      </c>
      <c r="U189" s="29"/>
      <c r="V189" s="29"/>
      <c r="W189" s="29"/>
      <c r="X189" s="29"/>
      <c r="Y189" s="29"/>
      <c r="Z189" s="29"/>
      <c r="AA189" s="29"/>
      <c r="AB189" s="29"/>
      <c r="AC189" s="29"/>
      <c r="AD189" s="29"/>
      <c r="AE189" s="29"/>
      <c r="AR189" s="155" t="s">
        <v>327</v>
      </c>
      <c r="AT189" s="155" t="s">
        <v>117</v>
      </c>
      <c r="AU189" s="155" t="s">
        <v>78</v>
      </c>
      <c r="AY189" s="14" t="s">
        <v>114</v>
      </c>
      <c r="BE189" s="156">
        <f>IF(N189="základná",J189,0)</f>
        <v>0</v>
      </c>
      <c r="BF189" s="156">
        <f>IF(N189="znížená",J189,0)</f>
        <v>0</v>
      </c>
      <c r="BG189" s="156">
        <f>IF(N189="zákl. prenesená",J189,0)</f>
        <v>0</v>
      </c>
      <c r="BH189" s="156">
        <f>IF(N189="zníž. prenesená",J189,0)</f>
        <v>0</v>
      </c>
      <c r="BI189" s="156">
        <f>IF(N189="nulová",J189,0)</f>
        <v>0</v>
      </c>
      <c r="BJ189" s="14" t="s">
        <v>122</v>
      </c>
      <c r="BK189" s="156">
        <f>ROUND(I189*H189,2)</f>
        <v>0</v>
      </c>
      <c r="BL189" s="14" t="s">
        <v>327</v>
      </c>
      <c r="BM189" s="155" t="s">
        <v>340</v>
      </c>
    </row>
    <row r="190" spans="1:65" s="2" customFormat="1" ht="6.95" customHeight="1">
      <c r="A190" s="29"/>
      <c r="B190" s="47"/>
      <c r="C190" s="48"/>
      <c r="D190" s="48"/>
      <c r="E190" s="48"/>
      <c r="F190" s="48"/>
      <c r="G190" s="48"/>
      <c r="H190" s="48"/>
      <c r="I190" s="48"/>
      <c r="J190" s="48"/>
      <c r="K190" s="48"/>
      <c r="L190" s="30"/>
      <c r="M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  <c r="Z190" s="29"/>
      <c r="AA190" s="29"/>
      <c r="AB190" s="29"/>
      <c r="AC190" s="29"/>
      <c r="AD190" s="29"/>
      <c r="AE190" s="29"/>
    </row>
  </sheetData>
  <autoFilter ref="C125:K189"/>
  <mergeCells count="6">
    <mergeCell ref="L2:V2"/>
    <mergeCell ref="E7:H7"/>
    <mergeCell ref="E16:H16"/>
    <mergeCell ref="E25:H25"/>
    <mergeCell ref="E85:H85"/>
    <mergeCell ref="E118:H11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4</vt:i4>
      </vt:variant>
    </vt:vector>
  </HeadingPairs>
  <TitlesOfParts>
    <vt:vector size="6" baseType="lpstr">
      <vt:lpstr>Rekapitulácia stavby</vt:lpstr>
      <vt:lpstr>PHZ - Výmena svetlíka Ste...</vt:lpstr>
      <vt:lpstr>'PHZ - Výmena svetlíka Ste...'!Názvy_tlače</vt:lpstr>
      <vt:lpstr>'Rekapitulácia stavby'!Názvy_tlače</vt:lpstr>
      <vt:lpstr>'PHZ - Výmena svetlíka Ste...'!Oblasť_tlače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DESKTOP-T7P28OD\admin</dc:creator>
  <cp:lastModifiedBy>admin</cp:lastModifiedBy>
  <dcterms:created xsi:type="dcterms:W3CDTF">2023-01-27T06:56:29Z</dcterms:created>
  <dcterms:modified xsi:type="dcterms:W3CDTF">2023-03-08T20:47:27Z</dcterms:modified>
</cp:coreProperties>
</file>